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2.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3.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6.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7.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8.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9.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10.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drawings/drawing11.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drawings/drawing12.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drawings/drawing13.xml" ContentType="application/vnd.openxmlformats-officedocument.drawing+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drawings/drawing14.xml" ContentType="application/vnd.openxmlformats-officedocument.drawing+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1.xml" ContentType="application/vnd.openxmlformats-officedocument.spreadsheetml.comments+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drawings/drawing18.xml" ContentType="application/vnd.openxmlformats-officedocument.drawing+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drawings/drawing19.xml" ContentType="application/vnd.openxmlformats-officedocument.drawing+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drawings/drawing20.xml" ContentType="application/vnd.openxmlformats-officedocument.drawing+xml"/>
  <Override PartName="/xl/ctrlProps/ctrlProp63.xml" ContentType="application/vnd.ms-excel.controlproperties+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mc:AlternateContent xmlns:mc="http://schemas.openxmlformats.org/markup-compatibility/2006">
    <mc:Choice Requires="x15">
      <x15ac:absPath xmlns:x15ac="http://schemas.microsoft.com/office/spreadsheetml/2010/11/ac" url="C:\Users\jurczyk\Documents\"/>
    </mc:Choice>
  </mc:AlternateContent>
  <xr:revisionPtr revIDLastSave="0" documentId="8_{E1432F93-0F75-454C-A199-BDECD7741EA3}" xr6:coauthVersionLast="31" xr6:coauthVersionMax="31" xr10:uidLastSave="{00000000-0000-0000-0000-000000000000}"/>
  <bookViews>
    <workbookView xWindow="0" yWindow="0" windowWidth="25200" windowHeight="11775" tabRatio="998" firstSheet="8" activeTab="18" xr2:uid="{00000000-000D-0000-FFFF-FFFF00000000}"/>
  </bookViews>
  <sheets>
    <sheet name="Data" sheetId="85" state="hidden" r:id="rId1"/>
    <sheet name="Menu" sheetId="72" r:id="rId2"/>
    <sheet name="Setup" sheetId="43" r:id="rId3"/>
    <sheet name="Balance Sheet Input" sheetId="44" r:id="rId4"/>
    <sheet name="Input-IS Y1" sheetId="9" r:id="rId5"/>
    <sheet name="Input-IS Y2" sheetId="78" r:id="rId6"/>
    <sheet name="Input-IS Y3" sheetId="80" r:id="rId7"/>
    <sheet name="Input-IS Y4" sheetId="81" r:id="rId8"/>
    <sheet name="Input-IS Y5" sheetId="89" r:id="rId9"/>
    <sheet name="Input-IS Y6" sheetId="90" r:id="rId10"/>
    <sheet name="Input-IS Y7" sheetId="91" r:id="rId11"/>
    <sheet name="Input-IS Y8" sheetId="92" r:id="rId12"/>
    <sheet name="Input-IS Y9" sheetId="93" r:id="rId13"/>
    <sheet name="Input-IS Y10" sheetId="94" r:id="rId14"/>
    <sheet name="Input-IS Y11" sheetId="95" r:id="rId15"/>
    <sheet name="Core Cost Summary-Input" sheetId="45" r:id="rId16"/>
    <sheet name="Income-Expenditure Summary" sheetId="46" r:id="rId17"/>
    <sheet name="Financial Indicators Output" sheetId="47" r:id="rId18"/>
    <sheet name="Additional Analysis Output" sheetId="48" r:id="rId19"/>
    <sheet name="Multi-Year Product Performance" sheetId="70" r:id="rId20"/>
    <sheet name="Sheet1" sheetId="71" state="hidden" r:id="rId21"/>
    <sheet name="Financial Projections" sheetId="75" r:id="rId22"/>
    <sheet name="Instructions" sheetId="73" r:id="rId23"/>
    <sheet name="Glossary" sheetId="74" r:id="rId24"/>
  </sheets>
  <externalReferences>
    <externalReference r:id="rId25"/>
  </externalReferences>
  <definedNames>
    <definedName name="ContributedIncChart4">OFFSET('Multi-Year Product Performance'!$B$112,0,0,1,'Multi-Year Product Performance'!$A$7)</definedName>
    <definedName name="Contributedincome_actual" localSheetId="22">OFFSET('Additional Analysis Output'!$D$37,0,0,1,'[1]Additional Analysis Output'!$C$6)</definedName>
    <definedName name="Contributedincome_actual">OFFSET('Additional Analysis Output'!$D$37,0,0,1,'Additional Analysis Output'!$C$6)</definedName>
    <definedName name="Contributedincome_perc">OFFSET('Additional Analysis Output'!$D$38,0,0,1,'Additional Analysis Output'!$C$6)</definedName>
    <definedName name="Corecost_actual">OFFSET('Financial Indicators Output'!$F$19,0,0,1,'Financial Indicators Output'!$C$6)</definedName>
    <definedName name="Corecost_goal">OFFSET('Financial Indicators Output'!$F$20,0,0,1,'Financial Indicators Output'!$C$6)</definedName>
    <definedName name="CoreCostRecBM">OFFSET('Financial Indicators Output'!$F$21,0,0,1,'Financial Indicators Output'!$C$6)</definedName>
    <definedName name="Coreincome_actual">OFFSET('Additional Analysis Output'!$D$35,0,0,1,'Additional Analysis Output'!$C$6)</definedName>
    <definedName name="Coreincome_perc">OFFSET('Additional Analysis Output'!$D$36,0,0,1,'Additional Analysis Output'!$C$6)</definedName>
    <definedName name="Earnedinc_actual">OFFSET('Financial Indicators Output'!$F$15,0,0,1,'Financial Indicators Output'!$C$6)</definedName>
    <definedName name="Earnedinc_goal">OFFSET('Financial Indicators Output'!$F$16,0,0,1,'Financial Indicators Output'!$C$6)</definedName>
    <definedName name="Earnedincome1_actual">OFFSET('Additional Analysis Output'!$D$60,0,0,1,'Additional Analysis Output'!$C$6)</definedName>
    <definedName name="Earnedincome1_perc">OFFSET('Additional Analysis Output'!$D$61,0,0,1,'Additional Analysis Output'!$C$6)</definedName>
    <definedName name="Earnedincome10_actual">OFFSET('Additional Analysis Output'!$D$78,0,0,1,'Additional Analysis Output'!$C$6)</definedName>
    <definedName name="Earnedincome10_perc">OFFSET('Additional Analysis Output'!$D$79,0,0,1,'Additional Analysis Output'!$C$6)</definedName>
    <definedName name="Earnedincome11_actual">OFFSET('Additional Analysis Output'!$D$80,0,0,1,'Additional Analysis Output'!$C$6)</definedName>
    <definedName name="Earnedincome11_perc">OFFSET('Additional Analysis Output'!$D$81,0,0,1,'Additional Analysis Output'!$C$6)</definedName>
    <definedName name="Earnedincome2_actual">OFFSET('Additional Analysis Output'!$D$62,0,0,1,'Additional Analysis Output'!$C$6)</definedName>
    <definedName name="Earnedincome2_perc">OFFSET('Additional Analysis Output'!$D$63,0,0,1,'Additional Analysis Output'!$C$6)</definedName>
    <definedName name="Earnedincome3_actual">OFFSET('Additional Analysis Output'!$D$64,0,0,1,'Additional Analysis Output'!$C$6)</definedName>
    <definedName name="Earnedincome3_perc">OFFSET('Additional Analysis Output'!$D$65,0,0,1,'Additional Analysis Output'!$C$6)</definedName>
    <definedName name="Earnedincome4_actual">OFFSET('Additional Analysis Output'!$D$66,0,0,1,'Additional Analysis Output'!$C$6)</definedName>
    <definedName name="Earnedincome4_perc">OFFSET('Additional Analysis Output'!$D$67,0,0,1,'Additional Analysis Output'!$C$6)</definedName>
    <definedName name="Earnedincome5_actual">OFFSET('Additional Analysis Output'!$D$68,0,0,1,'Additional Analysis Output'!$C$6)</definedName>
    <definedName name="Earnedincome5_perc">OFFSET('Additional Analysis Output'!$D$69,0,0,1,'Additional Analysis Output'!$C$6)</definedName>
    <definedName name="Earnedincome6_actual">OFFSET('Additional Analysis Output'!$D$70,0,0,1,'Additional Analysis Output'!$C$6)</definedName>
    <definedName name="Earnedincome6_perc">OFFSET('Additional Analysis Output'!$D$71,0,0,1,'Additional Analysis Output'!$C$6)</definedName>
    <definedName name="Earnedincome7_actual">OFFSET('Additional Analysis Output'!$D$72,0,0,1,'Additional Analysis Output'!$C$6)</definedName>
    <definedName name="Earnedincome7_perc">OFFSET('Additional Analysis Output'!$D$73,0,0,1,'Additional Analysis Output'!$C$6)</definedName>
    <definedName name="Earnedincome8_actual">OFFSET('Additional Analysis Output'!$D$74,0,0,1,'Additional Analysis Output'!$C$6)</definedName>
    <definedName name="Earnedincome8_perc">OFFSET('Additional Analysis Output'!$D$75,0,0,1,'Additional Analysis Output'!$C$6)</definedName>
    <definedName name="Earnedincome9_actual">OFFSET('Additional Analysis Output'!$D$76,0,0,1,'Additional Analysis Output'!$C$6)</definedName>
    <definedName name="Earnedincome9_perc">OFFSET('Additional Analysis Output'!$D$77,0,0,1,'Additional Analysis Output'!$C$6)</definedName>
    <definedName name="EarnedIncomeChart4">OFFSET('Multi-Year Product Performance'!$B$111,0,0,1,'Multi-Year Product Performance'!$A$7)</definedName>
    <definedName name="EarnedIncPC">OFFSET('Multi-Year Product Performance'!$B$111,0,0,1)</definedName>
    <definedName name="Earnedtocore_actual">OFFSET('Financial Indicators Output'!$F$19,0,0,1,'Additional Analysis Output'!$C$6)</definedName>
    <definedName name="Earnedtocore_goal">OFFSET('Financial Indicators Output'!$F$20,0,0,1,'Additional Analysis Output'!$C$6)</definedName>
    <definedName name="EarnedtoCoreBM">OFFSET('Financial Indicators Output'!$F$17,0,0,1,'Financial Indicators Output'!$C$6)</definedName>
    <definedName name="List1">Sheet1!$C$2:$C$4</definedName>
    <definedName name="List2">Sheet1!$D$2:$D$5</definedName>
    <definedName name="List3">Sheet1!$E$2:$E$5</definedName>
    <definedName name="Noncoreincome_actual">OFFSET('Additional Analysis Output'!$D$33,0,0,1,'Additional Analysis Output'!$C$6)</definedName>
    <definedName name="Noncoreincome_perc">OFFSET('Additional Analysis Output'!$D$34,0,0,1,'Additional Analysis Output'!$C$6)</definedName>
    <definedName name="OperatingReserve_actual">OFFSET('Financial Indicators Output'!$F$23,0,0,1,'Additional Analysis Output'!$C$6)</definedName>
    <definedName name="OperatingReserve_goal">OFFSET('Financial Indicators Output'!$F$24,0,0,1,'Additional Analysis Output'!$C$6)</definedName>
    <definedName name="OperatingReserveBM">OFFSET('Financial Indicators Output'!$F$25,0,0,1,'Financial Indicators Output'!$C$6)</definedName>
    <definedName name="Overhead_actual">OFFSET('Additional Analysis Output'!$D$12,0,0,1,'Additional Analysis Output'!$C$6)</definedName>
    <definedName name="Overhead_perc">OFFSET('Additional Analysis Output'!$D$13,0,0,1,'Additional Analysis Output'!$C$6)</definedName>
    <definedName name="OverheadBM1">OFFSET('Financial Indicators Output'!$F$12,0,0,1,'Financial Indicators Output'!$C$6)</definedName>
    <definedName name="OverheadBM2">OFFSET('Financial Indicators Output'!$F$13,0,0,1,'Financial Indicators Output'!$C$6)</definedName>
    <definedName name="Overheadratio_actual">OFFSET('Financial Indicators Output'!$F$9,0,0,1,'Financial Indicators Output'!$C$6)</definedName>
    <definedName name="Overheadratio_goal1">OFFSET('Financial Indicators Output'!$F$10,0,0,1,'Financial Indicators Output'!$C$6)</definedName>
    <definedName name="Overheadratio_goal2">OFFSET('Financial Indicators Output'!$F$11,0,0,1,'Financial Indicators Output'!$C$6)</definedName>
    <definedName name="perc_Gr3_3">OFFSET('Multi-Year Product Performance'!$D$77,0,0,COUNT('Multi-Year Product Performance'!$C$77:$C$83),1)</definedName>
    <definedName name="_xlnm.Print_Area" localSheetId="18">'Additional Analysis Output'!$A$1:$N$55,'Additional Analysis Output'!$A$58:$N$101</definedName>
    <definedName name="_xlnm.Print_Area" localSheetId="3">'Balance Sheet Input'!$A$1:$M$24</definedName>
    <definedName name="_xlnm.Print_Area" localSheetId="15">'Core Cost Summary-Input'!$A$12:$N$33</definedName>
    <definedName name="_xlnm.Print_Area" localSheetId="17">'Financial Indicators Output'!$A$27:$Q$58</definedName>
    <definedName name="_xlnm.Print_Area" localSheetId="21">'Financial Projections'!$A$1:$O$80,'Financial Projections'!$A$112:$O$159</definedName>
    <definedName name="_xlnm.Print_Area" localSheetId="23">Glossary!$A$6:$E$25</definedName>
    <definedName name="_xlnm.Print_Area" localSheetId="16">'Income-Expenditure Summary'!$A$1:$M$98</definedName>
    <definedName name="_xlnm.Print_Area" localSheetId="4">'Input-IS Y1'!$A$25:$J$150,'Input-IS Y1'!$A$152:$J$263</definedName>
    <definedName name="_xlnm.Print_Area" localSheetId="13">'Input-IS Y10'!$A$20:$J$150,'Input-IS Y10'!$A$152:$J$267</definedName>
    <definedName name="_xlnm.Print_Area" localSheetId="14">'Input-IS Y11'!$A$20:$J$150,'Input-IS Y11'!$A$152:$J$266</definedName>
    <definedName name="_xlnm.Print_Area" localSheetId="5">'Input-IS Y2'!$A$20:$J$261</definedName>
    <definedName name="_xlnm.Print_Area" localSheetId="6">'Input-IS Y3'!$A$20:$J$150,'Input-IS Y3'!$A$152:$J$264</definedName>
    <definedName name="_xlnm.Print_Area" localSheetId="7">'Input-IS Y4'!$A$20:$J$150,'Input-IS Y4'!$A$152:$J$262</definedName>
    <definedName name="_xlnm.Print_Area" localSheetId="8">'Input-IS Y5'!$A$1:$J$150,'Input-IS Y5'!$A$152:$J$266</definedName>
    <definedName name="_xlnm.Print_Area" localSheetId="9">'Input-IS Y6'!$A$20:$J$150,'Input-IS Y6'!$A$152:$J$266</definedName>
    <definedName name="_xlnm.Print_Area" localSheetId="10">'Input-IS Y7'!$A$20:$J$150,'Input-IS Y7'!$A$152:$J$266</definedName>
    <definedName name="_xlnm.Print_Area" localSheetId="11">'Input-IS Y8'!$A$20:$J$150,'Input-IS Y8'!$A$152:$J$266</definedName>
    <definedName name="_xlnm.Print_Area" localSheetId="12">'Input-IS Y9'!$A$20:$J$150,'Input-IS Y9'!$A$152:$J$267</definedName>
    <definedName name="_xlnm.Print_Area" localSheetId="22">Instructions!$A$1:$E$16</definedName>
    <definedName name="_xlnm.Print_Area" localSheetId="19">'Multi-Year Product Performance'!$A$1:$M$136</definedName>
    <definedName name="_xlnm.Print_Area" localSheetId="2">Setup!$A$8:$K$131</definedName>
    <definedName name="_xlnm.Print_Titles" localSheetId="18">'Additional Analysis Output'!$1:$7</definedName>
    <definedName name="_xlnm.Print_Titles" localSheetId="15">'Core Cost Summary-Input'!$1:$11</definedName>
    <definedName name="_xlnm.Print_Titles" localSheetId="17">'Financial Indicators Output'!$1:$26</definedName>
    <definedName name="_xlnm.Print_Titles" localSheetId="21">'Financial Projections'!$1:$6</definedName>
    <definedName name="_xlnm.Print_Titles" localSheetId="23">Glossary!$1:$5</definedName>
    <definedName name="_xlnm.Print_Titles" localSheetId="16">'Income-Expenditure Summary'!$1:$8</definedName>
    <definedName name="_xlnm.Print_Titles" localSheetId="4">'Input-IS Y1'!$1:$19</definedName>
    <definedName name="_xlnm.Print_Titles" localSheetId="13">'Input-IS Y10'!$1:$19</definedName>
    <definedName name="_xlnm.Print_Titles" localSheetId="14">'Input-IS Y11'!$1:$19</definedName>
    <definedName name="_xlnm.Print_Titles" localSheetId="5">'Input-IS Y2'!$1:$19</definedName>
    <definedName name="_xlnm.Print_Titles" localSheetId="6">'Input-IS Y3'!$1:$19</definedName>
    <definedName name="_xlnm.Print_Titles" localSheetId="7">'Input-IS Y4'!$1:$19</definedName>
    <definedName name="_xlnm.Print_Titles" localSheetId="8">'Input-IS Y5'!$1:$19</definedName>
    <definedName name="_xlnm.Print_Titles" localSheetId="9">'Input-IS Y6'!$1:$19</definedName>
    <definedName name="_xlnm.Print_Titles" localSheetId="10">'Input-IS Y7'!$1:$19</definedName>
    <definedName name="_xlnm.Print_Titles" localSheetId="11">'Input-IS Y8'!$1:$19</definedName>
    <definedName name="_xlnm.Print_Titles" localSheetId="12">'Input-IS Y9'!$1:$19</definedName>
    <definedName name="_xlnm.Print_Titles" localSheetId="22">Instructions!$1:$7</definedName>
    <definedName name="_xlnm.Print_Titles" localSheetId="19">'Multi-Year Product Performance'!$1:$5</definedName>
    <definedName name="_xlnm.Print_Titles" localSheetId="2">Setup!$3:$7</definedName>
    <definedName name="Product1Chart1">OFFSET('Multi-Year Product Performance'!$B$9,0,0,1,'Multi-Year Product Performance'!$A$7)</definedName>
    <definedName name="Product1Chart2">OFFSET('Multi-Year Product Performance'!$B$42,0,0,1,'Multi-Year Product Performance'!$A$7)</definedName>
    <definedName name="Product1Chart3">OFFSET('Multi-Year Product Performance'!$B$77,0,0,1,'Multi-Year Product Performance'!$A$7)</definedName>
    <definedName name="Product2Chart1">OFFSET('Multi-Year Product Performance'!$B$10,0,0,1,'Multi-Year Product Performance'!$A$7)</definedName>
    <definedName name="Product2Chart2">OFFSET('Multi-Year Product Performance'!$B$43,0,0,1,'Multi-Year Product Performance'!$A$7)</definedName>
    <definedName name="Product2Chart3">OFFSET('Multi-Year Product Performance'!$B$78,0,0,1,'Multi-Year Product Performance'!$A$7)</definedName>
    <definedName name="Product3Chart1">OFFSET('Multi-Year Product Performance'!$B$11,0,0,1,'Multi-Year Product Performance'!$A$7)</definedName>
    <definedName name="Product3Chart2">OFFSET('Multi-Year Product Performance'!$B$44,0,0,1,'Multi-Year Product Performance'!$A$7)</definedName>
    <definedName name="Product3Chart3">OFFSET('Multi-Year Product Performance'!$B$79,0,0,1,'Multi-Year Product Performance'!$A$7)</definedName>
    <definedName name="Product4Chart1">OFFSET('Multi-Year Product Performance'!$B$12,0,0,1,'Multi-Year Product Performance'!$A$7)</definedName>
    <definedName name="Product4Chart2">OFFSET('Multi-Year Product Performance'!$B$45,0,0,1,'Multi-Year Product Performance'!$A$7)</definedName>
    <definedName name="Product4Chart3">OFFSET('Multi-Year Product Performance'!$B$80,0,0,1,'Multi-Year Product Performance'!$A$7)</definedName>
    <definedName name="Product5Chart1">OFFSET('Multi-Year Product Performance'!$B$13,0,0,1,'Multi-Year Product Performance'!$A$7)</definedName>
    <definedName name="Product5Chart2">OFFSET('Multi-Year Product Performance'!$B$46,0,0,1,'Multi-Year Product Performance'!$A$7)</definedName>
    <definedName name="Product5Chart3">OFFSET('Multi-Year Product Performance'!$B$81,0,0,1,'Multi-Year Product Performance'!$A$7)</definedName>
    <definedName name="Product6Chart1">OFFSET('Multi-Year Product Performance'!$B$14,0,0,1,'Multi-Year Product Performance'!$A$7)</definedName>
    <definedName name="Product6Chart2">OFFSET('Multi-Year Product Performance'!$B$47,0,0,1,'Multi-Year Product Performance'!$A$7)</definedName>
    <definedName name="Product6Chart3">OFFSET('Multi-Year Product Performance'!$B$82,0,0,1,'Multi-Year Product Performance'!$A$7)</definedName>
    <definedName name="Product7Chart1">OFFSET('Multi-Year Product Performance'!$B$15,0,0,1,'Multi-Year Product Performance'!$A$7)</definedName>
    <definedName name="Product7Chart2">OFFSET('Multi-Year Product Performance'!$B$48,0,0,1,'Multi-Year Product Performance'!$A$7)</definedName>
    <definedName name="Product7Chart3">OFFSET('Multi-Year Product Performance'!$B$83,0,0,1,'Multi-Year Product Performance'!$A$7)</definedName>
    <definedName name="Programexp_actual">OFFSET('Additional Analysis Output'!$D$10,0,0,1,'Additional Analysis Output'!$C$6)</definedName>
    <definedName name="Programexp_perc">OFFSET('Additional Analysis Output'!$D$11,0,0,1,'Additional Analysis Output'!$C$6)</definedName>
    <definedName name="Year">OFFSET('Multi-Year Product Performance'!$B$8,0,0,1,'Multi-Year Product Performance'!$A$7)</definedName>
    <definedName name="YearFR">OFFSET('Financial Indicators Output'!$F$8,0,0,1,'Financial Indicators Output'!$C$6)</definedName>
  </definedNames>
  <calcPr calcId="179017"/>
  <fileRecoveryPr autoRecover="0"/>
</workbook>
</file>

<file path=xl/calcChain.xml><?xml version="1.0" encoding="utf-8"?>
<calcChain xmlns="http://schemas.openxmlformats.org/spreadsheetml/2006/main">
  <c r="E72" i="45" l="1"/>
  <c r="E71" i="45"/>
  <c r="E70" i="45"/>
  <c r="E69" i="45"/>
  <c r="E68" i="45"/>
  <c r="E67" i="45"/>
  <c r="E66" i="45"/>
  <c r="E65" i="45"/>
  <c r="E64" i="45"/>
  <c r="E63" i="45"/>
  <c r="E62" i="45"/>
  <c r="E61" i="45"/>
  <c r="E60" i="45"/>
  <c r="E59" i="45"/>
  <c r="E58" i="45"/>
  <c r="E57" i="45"/>
  <c r="E56" i="45"/>
  <c r="E55" i="45"/>
  <c r="E54" i="45"/>
  <c r="E53" i="45"/>
  <c r="E52" i="45"/>
  <c r="E51" i="45"/>
  <c r="E50" i="45"/>
  <c r="E49" i="45"/>
  <c r="E48" i="45"/>
  <c r="E47" i="45"/>
  <c r="E46" i="45"/>
  <c r="E45" i="45"/>
  <c r="E44" i="45"/>
  <c r="E43" i="45"/>
  <c r="E42" i="45"/>
  <c r="E41" i="45"/>
  <c r="E40" i="45"/>
  <c r="E39" i="45"/>
  <c r="E38" i="45"/>
  <c r="E37" i="45"/>
  <c r="E36" i="45"/>
  <c r="E35" i="45"/>
  <c r="E34" i="45"/>
  <c r="E33" i="45"/>
  <c r="E32" i="45"/>
  <c r="E31" i="45"/>
  <c r="E30" i="45"/>
  <c r="E29" i="45"/>
  <c r="E28" i="45"/>
  <c r="E27" i="45"/>
  <c r="E26" i="45"/>
  <c r="E25" i="45"/>
  <c r="E22" i="45" s="1"/>
  <c r="E24" i="45"/>
  <c r="E23" i="45"/>
  <c r="B18" i="78"/>
  <c r="B9" i="78"/>
  <c r="F103" i="43"/>
  <c r="J9" i="9"/>
  <c r="J18" i="9" s="1"/>
  <c r="J19" i="9" s="1"/>
  <c r="I9" i="9"/>
  <c r="I18" i="9" s="1"/>
  <c r="I19" i="9" s="1"/>
  <c r="I208" i="9" s="1"/>
  <c r="H9" i="9"/>
  <c r="H18" i="9" s="1"/>
  <c r="H19" i="9" s="1"/>
  <c r="A165" i="43"/>
  <c r="B19" i="92"/>
  <c r="G9" i="9"/>
  <c r="G18" i="9" s="1"/>
  <c r="F9" i="9"/>
  <c r="F18" i="9"/>
  <c r="E9" i="9"/>
  <c r="E18" i="9" s="1"/>
  <c r="D9" i="9"/>
  <c r="D18" i="9"/>
  <c r="J9" i="78"/>
  <c r="J18" i="78" s="1"/>
  <c r="J19" i="78"/>
  <c r="I9" i="78"/>
  <c r="I18" i="78" s="1"/>
  <c r="I19" i="78" s="1"/>
  <c r="H9" i="78"/>
  <c r="H10" i="78" s="1"/>
  <c r="G9" i="78"/>
  <c r="G18" i="78"/>
  <c r="F9" i="78"/>
  <c r="F18" i="78" s="1"/>
  <c r="E9" i="78"/>
  <c r="E18" i="78"/>
  <c r="D9" i="78"/>
  <c r="D18" i="78" s="1"/>
  <c r="J9" i="80"/>
  <c r="J18" i="80"/>
  <c r="J19" i="80"/>
  <c r="I9" i="80"/>
  <c r="I18" i="80"/>
  <c r="I19" i="80" s="1"/>
  <c r="H9" i="80"/>
  <c r="H18" i="80" s="1"/>
  <c r="H19" i="80"/>
  <c r="H231" i="80" s="1"/>
  <c r="H215" i="80"/>
  <c r="G9" i="80"/>
  <c r="G18" i="80" s="1"/>
  <c r="F9" i="80"/>
  <c r="F18" i="80"/>
  <c r="E9" i="80"/>
  <c r="E18" i="80" s="1"/>
  <c r="D9" i="80"/>
  <c r="D18" i="80"/>
  <c r="A163" i="43"/>
  <c r="B10" i="80" s="1"/>
  <c r="B10" i="78"/>
  <c r="B10" i="9"/>
  <c r="D33" i="9"/>
  <c r="C34" i="9"/>
  <c r="C33" i="9" s="1"/>
  <c r="C35" i="9"/>
  <c r="C36" i="9"/>
  <c r="C37" i="9"/>
  <c r="C38" i="9"/>
  <c r="C39" i="9"/>
  <c r="C40" i="9"/>
  <c r="C41" i="9"/>
  <c r="C42" i="9"/>
  <c r="C43" i="9"/>
  <c r="C44" i="9"/>
  <c r="C45" i="9"/>
  <c r="C46" i="9"/>
  <c r="C47" i="9"/>
  <c r="C48" i="9"/>
  <c r="C49" i="9"/>
  <c r="C50" i="9"/>
  <c r="C51" i="9"/>
  <c r="C52" i="9"/>
  <c r="C53" i="9"/>
  <c r="C54" i="9"/>
  <c r="C55" i="9"/>
  <c r="C56" i="9"/>
  <c r="C57" i="9"/>
  <c r="C58" i="9"/>
  <c r="D83" i="9"/>
  <c r="C84" i="9"/>
  <c r="C85" i="9"/>
  <c r="C86" i="9"/>
  <c r="C87" i="9"/>
  <c r="C88" i="9"/>
  <c r="C89" i="9"/>
  <c r="C90" i="9"/>
  <c r="C91" i="9"/>
  <c r="C92" i="9"/>
  <c r="C93" i="9"/>
  <c r="C94" i="9"/>
  <c r="C95" i="9"/>
  <c r="C96" i="9"/>
  <c r="C97" i="9"/>
  <c r="C98" i="9"/>
  <c r="C99" i="9"/>
  <c r="C100" i="9"/>
  <c r="C101" i="9"/>
  <c r="C102" i="9"/>
  <c r="C103" i="9"/>
  <c r="C6" i="44"/>
  <c r="B6" i="9" s="1"/>
  <c r="C121" i="43"/>
  <c r="D13" i="9"/>
  <c r="E33" i="9"/>
  <c r="E83" i="9"/>
  <c r="F33" i="9"/>
  <c r="F83" i="9"/>
  <c r="F13" i="9"/>
  <c r="G33" i="9"/>
  <c r="G83" i="9"/>
  <c r="H10" i="9"/>
  <c r="I10" i="9"/>
  <c r="J10" i="9"/>
  <c r="D6" i="44"/>
  <c r="B6" i="78" s="1"/>
  <c r="C122" i="43"/>
  <c r="C123" i="43" s="1"/>
  <c r="E13" i="78"/>
  <c r="G13" i="78"/>
  <c r="H62" i="78"/>
  <c r="I10" i="78"/>
  <c r="J10" i="78"/>
  <c r="H10" i="80"/>
  <c r="I10" i="80"/>
  <c r="J10" i="80"/>
  <c r="I212" i="80"/>
  <c r="I218" i="80"/>
  <c r="I234" i="80"/>
  <c r="I239" i="80"/>
  <c r="I255" i="80"/>
  <c r="C205" i="80"/>
  <c r="J206" i="78"/>
  <c r="J207" i="78"/>
  <c r="J209" i="78"/>
  <c r="J210" i="78"/>
  <c r="J211" i="78"/>
  <c r="J213" i="78"/>
  <c r="J214" i="78"/>
  <c r="J215" i="78"/>
  <c r="J217" i="78"/>
  <c r="J218" i="78"/>
  <c r="J219" i="78"/>
  <c r="J221" i="78"/>
  <c r="J222" i="78"/>
  <c r="J223" i="78"/>
  <c r="J225" i="78"/>
  <c r="J226" i="78"/>
  <c r="J227" i="78"/>
  <c r="J229" i="78"/>
  <c r="J230" i="78"/>
  <c r="J231" i="78"/>
  <c r="J233" i="78"/>
  <c r="J234" i="78"/>
  <c r="J235" i="78"/>
  <c r="J237" i="78"/>
  <c r="J238" i="78"/>
  <c r="J239" i="78"/>
  <c r="J241" i="78"/>
  <c r="J242" i="78"/>
  <c r="J243" i="78"/>
  <c r="J245" i="78"/>
  <c r="J246" i="78"/>
  <c r="J247" i="78"/>
  <c r="J249" i="78"/>
  <c r="J250" i="78"/>
  <c r="J251" i="78"/>
  <c r="J253" i="78"/>
  <c r="J254" i="78"/>
  <c r="J255" i="78"/>
  <c r="I206" i="78"/>
  <c r="I207" i="78"/>
  <c r="I209" i="78"/>
  <c r="I210" i="78"/>
  <c r="I211" i="78"/>
  <c r="I213" i="78"/>
  <c r="I214" i="78"/>
  <c r="I215" i="78"/>
  <c r="I217" i="78"/>
  <c r="I218" i="78"/>
  <c r="I219" i="78"/>
  <c r="I221" i="78"/>
  <c r="I222" i="78"/>
  <c r="I223" i="78"/>
  <c r="I225" i="78"/>
  <c r="I226" i="78"/>
  <c r="I227" i="78"/>
  <c r="I229" i="78"/>
  <c r="I230" i="78"/>
  <c r="I231" i="78"/>
  <c r="I233" i="78"/>
  <c r="I234" i="78"/>
  <c r="I235" i="78"/>
  <c r="I237" i="78"/>
  <c r="I238" i="78"/>
  <c r="I239" i="78"/>
  <c r="I241" i="78"/>
  <c r="I242" i="78"/>
  <c r="I243" i="78"/>
  <c r="I245" i="78"/>
  <c r="I246" i="78"/>
  <c r="I247" i="78"/>
  <c r="I249" i="78"/>
  <c r="I250" i="78"/>
  <c r="I251" i="78"/>
  <c r="I253" i="78"/>
  <c r="I254" i="78"/>
  <c r="I255" i="78"/>
  <c r="C205" i="78"/>
  <c r="I62" i="78"/>
  <c r="I63" i="78"/>
  <c r="I64" i="78"/>
  <c r="I66" i="78"/>
  <c r="I67" i="78"/>
  <c r="H61" i="9"/>
  <c r="J61" i="9"/>
  <c r="H62" i="9"/>
  <c r="J62" i="9"/>
  <c r="H63" i="9"/>
  <c r="J63" i="9"/>
  <c r="H64" i="9"/>
  <c r="J64" i="9"/>
  <c r="J106" i="80"/>
  <c r="J107" i="80"/>
  <c r="J108" i="80"/>
  <c r="J109" i="80"/>
  <c r="J110" i="80"/>
  <c r="J111" i="80"/>
  <c r="J112" i="80"/>
  <c r="J113" i="80"/>
  <c r="J114" i="80"/>
  <c r="J115" i="80"/>
  <c r="J116" i="80"/>
  <c r="J117" i="80"/>
  <c r="I109" i="80"/>
  <c r="I117" i="80"/>
  <c r="H109" i="80"/>
  <c r="H113" i="80"/>
  <c r="H117" i="80"/>
  <c r="C105" i="80"/>
  <c r="J119" i="80"/>
  <c r="J120" i="80"/>
  <c r="J121" i="80"/>
  <c r="J122" i="80"/>
  <c r="J123" i="80"/>
  <c r="J124" i="80"/>
  <c r="J125" i="80"/>
  <c r="J126" i="80"/>
  <c r="J128" i="80"/>
  <c r="J129" i="80"/>
  <c r="J130" i="80"/>
  <c r="J131" i="80"/>
  <c r="J132" i="80"/>
  <c r="J133" i="80"/>
  <c r="J134" i="80"/>
  <c r="J135" i="80"/>
  <c r="J136" i="80"/>
  <c r="J137" i="80"/>
  <c r="J139" i="80"/>
  <c r="J140" i="80"/>
  <c r="J141" i="80"/>
  <c r="J142" i="80"/>
  <c r="J143" i="80"/>
  <c r="J144" i="80"/>
  <c r="J145" i="80"/>
  <c r="J146" i="80"/>
  <c r="J147" i="80"/>
  <c r="J148" i="80"/>
  <c r="J138" i="80"/>
  <c r="I121" i="80"/>
  <c r="I129" i="80"/>
  <c r="I137" i="80"/>
  <c r="I145" i="80"/>
  <c r="H122" i="80"/>
  <c r="H126" i="80"/>
  <c r="H130" i="80"/>
  <c r="H134" i="80"/>
  <c r="H139" i="80"/>
  <c r="H143" i="80"/>
  <c r="H147" i="80"/>
  <c r="C118" i="80"/>
  <c r="C127" i="80"/>
  <c r="C104" i="80" s="1"/>
  <c r="C138" i="80"/>
  <c r="J117" i="78"/>
  <c r="I106" i="78"/>
  <c r="I107" i="78"/>
  <c r="I108" i="78"/>
  <c r="I109" i="78"/>
  <c r="I110" i="78"/>
  <c r="I111" i="78"/>
  <c r="I112" i="78"/>
  <c r="I113" i="78"/>
  <c r="I114" i="78"/>
  <c r="I115" i="78"/>
  <c r="I116" i="78"/>
  <c r="I117" i="78"/>
  <c r="H107" i="78"/>
  <c r="H115" i="78"/>
  <c r="C105" i="78"/>
  <c r="J130" i="78"/>
  <c r="I119" i="78"/>
  <c r="I120" i="78"/>
  <c r="I121" i="78"/>
  <c r="I122" i="78"/>
  <c r="I123" i="78"/>
  <c r="I124" i="78"/>
  <c r="I125" i="78"/>
  <c r="I126" i="78"/>
  <c r="I128" i="78"/>
  <c r="I129" i="78"/>
  <c r="I130" i="78"/>
  <c r="I131" i="78"/>
  <c r="I132" i="78"/>
  <c r="I133" i="78"/>
  <c r="I134" i="78"/>
  <c r="I135" i="78"/>
  <c r="I136" i="78"/>
  <c r="I137" i="78"/>
  <c r="I127" i="78"/>
  <c r="I139" i="78"/>
  <c r="I140" i="78"/>
  <c r="I141" i="78"/>
  <c r="I142" i="78"/>
  <c r="I143" i="78"/>
  <c r="I144" i="78"/>
  <c r="I145" i="78"/>
  <c r="I146" i="78"/>
  <c r="I147" i="78"/>
  <c r="I148" i="78"/>
  <c r="H122" i="78"/>
  <c r="H130" i="78"/>
  <c r="H146" i="78"/>
  <c r="C118" i="78"/>
  <c r="C104" i="78" s="1"/>
  <c r="C127" i="78"/>
  <c r="C138" i="78"/>
  <c r="J61" i="80"/>
  <c r="J62" i="80"/>
  <c r="J63" i="80"/>
  <c r="J64" i="80"/>
  <c r="J65" i="80"/>
  <c r="J66" i="80"/>
  <c r="J67" i="80"/>
  <c r="J68" i="80"/>
  <c r="J69" i="80"/>
  <c r="J70" i="80"/>
  <c r="J71" i="80"/>
  <c r="J72" i="80"/>
  <c r="J73" i="80"/>
  <c r="J74" i="80"/>
  <c r="J75" i="80"/>
  <c r="J76" i="80"/>
  <c r="J77" i="80"/>
  <c r="J78" i="80"/>
  <c r="J79" i="80"/>
  <c r="J80" i="80"/>
  <c r="I63" i="80"/>
  <c r="I67" i="80"/>
  <c r="I71" i="80"/>
  <c r="I75" i="80"/>
  <c r="I79" i="80"/>
  <c r="H61" i="80"/>
  <c r="H62" i="80"/>
  <c r="H63" i="80"/>
  <c r="H64" i="80"/>
  <c r="H65" i="80"/>
  <c r="H66" i="80"/>
  <c r="H67" i="80"/>
  <c r="H68" i="80"/>
  <c r="H69" i="80"/>
  <c r="H70" i="80"/>
  <c r="H71" i="80"/>
  <c r="H72" i="80"/>
  <c r="H73" i="80"/>
  <c r="H74" i="80"/>
  <c r="H75" i="80"/>
  <c r="H76" i="80"/>
  <c r="H77" i="80"/>
  <c r="H78" i="80"/>
  <c r="H79" i="80"/>
  <c r="H80" i="80"/>
  <c r="C60" i="80"/>
  <c r="C59" i="80" s="1"/>
  <c r="J70" i="78"/>
  <c r="J74" i="78"/>
  <c r="J78" i="78"/>
  <c r="I68" i="78"/>
  <c r="I69" i="78"/>
  <c r="I70" i="78"/>
  <c r="I71" i="78"/>
  <c r="I72" i="78"/>
  <c r="I73" i="78"/>
  <c r="I74" i="78"/>
  <c r="I75" i="78"/>
  <c r="I76" i="78"/>
  <c r="I77" i="78"/>
  <c r="I78" i="78"/>
  <c r="I79" i="78"/>
  <c r="I80" i="78"/>
  <c r="H70" i="78"/>
  <c r="H74" i="78"/>
  <c r="H78" i="78"/>
  <c r="C60" i="78"/>
  <c r="C59" i="78" s="1"/>
  <c r="J33" i="80"/>
  <c r="J32" i="80" s="1"/>
  <c r="I33" i="80"/>
  <c r="I32" i="80" s="1"/>
  <c r="H33" i="80"/>
  <c r="G33" i="80"/>
  <c r="F33" i="80"/>
  <c r="F32" i="80" s="1"/>
  <c r="E33" i="80"/>
  <c r="E32" i="80" s="1"/>
  <c r="D33" i="80"/>
  <c r="C34" i="80"/>
  <c r="C35" i="80"/>
  <c r="C36" i="80"/>
  <c r="C37" i="80"/>
  <c r="C38" i="80"/>
  <c r="C39" i="80"/>
  <c r="C40" i="80"/>
  <c r="C41" i="80"/>
  <c r="C42" i="80"/>
  <c r="C43" i="80"/>
  <c r="C44" i="80"/>
  <c r="C45" i="80"/>
  <c r="C46" i="80"/>
  <c r="C47" i="80"/>
  <c r="C48" i="80"/>
  <c r="C49" i="80"/>
  <c r="C50" i="80"/>
  <c r="C51" i="80"/>
  <c r="C52" i="80"/>
  <c r="C53" i="80"/>
  <c r="C54" i="80"/>
  <c r="C55" i="80"/>
  <c r="C56" i="80"/>
  <c r="C57" i="80"/>
  <c r="C58" i="80"/>
  <c r="C33" i="80"/>
  <c r="H32" i="80"/>
  <c r="G32" i="80"/>
  <c r="D32" i="80"/>
  <c r="C32" i="80"/>
  <c r="J33" i="78"/>
  <c r="I33" i="78"/>
  <c r="H33" i="78"/>
  <c r="G33" i="78"/>
  <c r="G32" i="78" s="1"/>
  <c r="F33" i="78"/>
  <c r="E33" i="78"/>
  <c r="D33" i="78"/>
  <c r="C34" i="78"/>
  <c r="C35" i="78"/>
  <c r="C36" i="78"/>
  <c r="C37" i="78"/>
  <c r="C38" i="78"/>
  <c r="C39" i="78"/>
  <c r="C40" i="78"/>
  <c r="C41" i="78"/>
  <c r="C42" i="78"/>
  <c r="C43" i="78"/>
  <c r="C44" i="78"/>
  <c r="C45" i="78"/>
  <c r="C46" i="78"/>
  <c r="C47" i="78"/>
  <c r="C48" i="78"/>
  <c r="C49" i="78"/>
  <c r="C50" i="78"/>
  <c r="C51" i="78"/>
  <c r="C52" i="78"/>
  <c r="C53" i="78"/>
  <c r="C54" i="78"/>
  <c r="C55" i="78"/>
  <c r="C56" i="78"/>
  <c r="C57" i="78"/>
  <c r="C58" i="78"/>
  <c r="J32" i="78"/>
  <c r="I32" i="78"/>
  <c r="H32" i="78"/>
  <c r="F32" i="78"/>
  <c r="E32" i="78"/>
  <c r="D32" i="78"/>
  <c r="B83" i="46"/>
  <c r="C83" i="46"/>
  <c r="D83" i="46"/>
  <c r="E83" i="46"/>
  <c r="F83" i="46"/>
  <c r="G83" i="46"/>
  <c r="H83" i="46"/>
  <c r="I83" i="46"/>
  <c r="J83" i="46"/>
  <c r="K83" i="46"/>
  <c r="L83" i="46"/>
  <c r="M83" i="46"/>
  <c r="B84" i="46"/>
  <c r="C84" i="46"/>
  <c r="D84" i="46"/>
  <c r="E84" i="46"/>
  <c r="F84" i="46"/>
  <c r="G84" i="46"/>
  <c r="H84" i="46"/>
  <c r="I84" i="46"/>
  <c r="J84" i="46"/>
  <c r="K84" i="46"/>
  <c r="L84" i="46"/>
  <c r="M84" i="46"/>
  <c r="B85" i="46"/>
  <c r="C85" i="46"/>
  <c r="D85" i="46"/>
  <c r="E85" i="46"/>
  <c r="F85" i="46"/>
  <c r="G85" i="46"/>
  <c r="H85" i="46"/>
  <c r="I85" i="46"/>
  <c r="J85" i="46"/>
  <c r="K85" i="46"/>
  <c r="L85" i="46"/>
  <c r="M85" i="46"/>
  <c r="B86" i="46"/>
  <c r="C86" i="46"/>
  <c r="D86" i="46"/>
  <c r="E86" i="46"/>
  <c r="F86" i="46"/>
  <c r="G86" i="46"/>
  <c r="H86" i="46"/>
  <c r="I86" i="46"/>
  <c r="J86" i="46"/>
  <c r="K86" i="46"/>
  <c r="L86" i="46"/>
  <c r="M86" i="46"/>
  <c r="B87" i="46"/>
  <c r="C87" i="46"/>
  <c r="D87" i="46"/>
  <c r="E87" i="46"/>
  <c r="F87" i="46"/>
  <c r="G87" i="46"/>
  <c r="H87" i="46"/>
  <c r="I87" i="46"/>
  <c r="J87" i="46"/>
  <c r="K87" i="46"/>
  <c r="L87" i="46"/>
  <c r="M87" i="46"/>
  <c r="B88" i="46"/>
  <c r="C88" i="46"/>
  <c r="D88" i="46"/>
  <c r="E88" i="46"/>
  <c r="F88" i="46"/>
  <c r="G88" i="46"/>
  <c r="H88" i="46"/>
  <c r="I88" i="46"/>
  <c r="J88" i="46"/>
  <c r="K88" i="46"/>
  <c r="L88" i="46"/>
  <c r="M88" i="46"/>
  <c r="B89" i="46"/>
  <c r="C89" i="46"/>
  <c r="D89" i="46"/>
  <c r="E89" i="46"/>
  <c r="F89" i="46"/>
  <c r="G89" i="46"/>
  <c r="H89" i="46"/>
  <c r="I89" i="46"/>
  <c r="J89" i="46"/>
  <c r="K89" i="46"/>
  <c r="L89" i="46"/>
  <c r="M89" i="46"/>
  <c r="B90" i="46"/>
  <c r="C90" i="46"/>
  <c r="D90" i="46"/>
  <c r="E90" i="46"/>
  <c r="F90" i="46"/>
  <c r="G90" i="46"/>
  <c r="H90" i="46"/>
  <c r="I90" i="46"/>
  <c r="J90" i="46"/>
  <c r="K90" i="46"/>
  <c r="L90" i="46"/>
  <c r="M90" i="46"/>
  <c r="B91" i="46"/>
  <c r="C91" i="46"/>
  <c r="D91" i="46"/>
  <c r="E91" i="46"/>
  <c r="F91" i="46"/>
  <c r="G91" i="46"/>
  <c r="H91" i="46"/>
  <c r="I91" i="46"/>
  <c r="J91" i="46"/>
  <c r="K91" i="46"/>
  <c r="L91" i="46"/>
  <c r="M91" i="46"/>
  <c r="B92" i="46"/>
  <c r="C92" i="46"/>
  <c r="D92" i="46"/>
  <c r="E92" i="46"/>
  <c r="F92" i="46"/>
  <c r="G92" i="46"/>
  <c r="H92" i="46"/>
  <c r="I92" i="46"/>
  <c r="J92" i="46"/>
  <c r="K92" i="46"/>
  <c r="L92" i="46"/>
  <c r="M92" i="46"/>
  <c r="B93" i="46"/>
  <c r="C93" i="46"/>
  <c r="D93" i="46"/>
  <c r="E93" i="46"/>
  <c r="F93" i="46"/>
  <c r="G93" i="46"/>
  <c r="H93" i="46"/>
  <c r="I93" i="46"/>
  <c r="J93" i="46"/>
  <c r="K93" i="46"/>
  <c r="L93" i="46"/>
  <c r="M93" i="46"/>
  <c r="B94" i="46"/>
  <c r="C94" i="46"/>
  <c r="D94" i="46"/>
  <c r="E94" i="46"/>
  <c r="F94" i="46"/>
  <c r="G94" i="46"/>
  <c r="H94" i="46"/>
  <c r="I94" i="46"/>
  <c r="J94" i="46"/>
  <c r="K94" i="46"/>
  <c r="L94" i="46"/>
  <c r="M94" i="46"/>
  <c r="B95" i="46"/>
  <c r="C95" i="46"/>
  <c r="D95" i="46"/>
  <c r="E95" i="46"/>
  <c r="F95" i="46"/>
  <c r="G95" i="46"/>
  <c r="H95" i="46"/>
  <c r="I95" i="46"/>
  <c r="J95" i="46"/>
  <c r="K95" i="46"/>
  <c r="L95" i="46"/>
  <c r="M95" i="46"/>
  <c r="B96" i="46"/>
  <c r="C96" i="46"/>
  <c r="D96" i="46"/>
  <c r="E96" i="46"/>
  <c r="F96" i="46"/>
  <c r="G96" i="46"/>
  <c r="H96" i="46"/>
  <c r="I96" i="46"/>
  <c r="J96" i="46"/>
  <c r="K96" i="46"/>
  <c r="L96" i="46"/>
  <c r="M96" i="46"/>
  <c r="B97" i="46"/>
  <c r="C97" i="46"/>
  <c r="D97" i="46"/>
  <c r="E97" i="46"/>
  <c r="F97" i="46"/>
  <c r="G97" i="46"/>
  <c r="H97" i="46"/>
  <c r="I97" i="46"/>
  <c r="J97" i="46"/>
  <c r="K97" i="46"/>
  <c r="L97" i="46"/>
  <c r="M97" i="46"/>
  <c r="B98" i="46"/>
  <c r="C98" i="46"/>
  <c r="D98" i="46"/>
  <c r="E98" i="46"/>
  <c r="F98" i="46"/>
  <c r="G98" i="46"/>
  <c r="H98" i="46"/>
  <c r="I98" i="46"/>
  <c r="J98" i="46"/>
  <c r="K98" i="46"/>
  <c r="L98" i="46"/>
  <c r="M98" i="46"/>
  <c r="B99" i="46"/>
  <c r="C99" i="46"/>
  <c r="D99" i="46"/>
  <c r="E99" i="46"/>
  <c r="F99" i="46"/>
  <c r="G99" i="46"/>
  <c r="H99" i="46"/>
  <c r="I99" i="46"/>
  <c r="J99" i="46"/>
  <c r="K99" i="46"/>
  <c r="L99" i="46"/>
  <c r="M99" i="46"/>
  <c r="B100" i="46"/>
  <c r="C100" i="46"/>
  <c r="D100" i="46"/>
  <c r="E100" i="46"/>
  <c r="F100" i="46"/>
  <c r="G100" i="46"/>
  <c r="H100" i="46"/>
  <c r="I100" i="46"/>
  <c r="J100" i="46"/>
  <c r="K100" i="46"/>
  <c r="L100" i="46"/>
  <c r="M100" i="46"/>
  <c r="B101" i="46"/>
  <c r="C101" i="46"/>
  <c r="D101" i="46"/>
  <c r="E101" i="46"/>
  <c r="F101" i="46"/>
  <c r="G101" i="46"/>
  <c r="H101" i="46"/>
  <c r="I101" i="46"/>
  <c r="J101" i="46"/>
  <c r="K101" i="46"/>
  <c r="L101" i="46"/>
  <c r="M101" i="46"/>
  <c r="B102" i="46"/>
  <c r="C102" i="46"/>
  <c r="D102" i="46"/>
  <c r="E102" i="46"/>
  <c r="F102" i="46"/>
  <c r="G102" i="46"/>
  <c r="H102" i="46"/>
  <c r="I102" i="46"/>
  <c r="J102" i="46"/>
  <c r="K102" i="46"/>
  <c r="L102" i="46"/>
  <c r="M102" i="46"/>
  <c r="B103" i="46"/>
  <c r="C103" i="46"/>
  <c r="D103" i="46"/>
  <c r="E103" i="46"/>
  <c r="F103" i="46"/>
  <c r="G103" i="46"/>
  <c r="H103" i="46"/>
  <c r="I103" i="46"/>
  <c r="J103" i="46"/>
  <c r="K103" i="46"/>
  <c r="L103" i="46"/>
  <c r="M103" i="46"/>
  <c r="B104" i="46"/>
  <c r="C104" i="46"/>
  <c r="D104" i="46"/>
  <c r="E104" i="46"/>
  <c r="F104" i="46"/>
  <c r="G104" i="46"/>
  <c r="H104" i="46"/>
  <c r="I104" i="46"/>
  <c r="J104" i="46"/>
  <c r="K104" i="46"/>
  <c r="L104" i="46"/>
  <c r="M104" i="46"/>
  <c r="B105" i="46"/>
  <c r="C105" i="46"/>
  <c r="D105" i="46"/>
  <c r="E105" i="46"/>
  <c r="F105" i="46"/>
  <c r="G105" i="46"/>
  <c r="H105" i="46"/>
  <c r="I105" i="46"/>
  <c r="J105" i="46"/>
  <c r="K105" i="46"/>
  <c r="L105" i="46"/>
  <c r="M105" i="46"/>
  <c r="B106" i="46"/>
  <c r="C106" i="46"/>
  <c r="D106" i="46"/>
  <c r="E106" i="46"/>
  <c r="F106" i="46"/>
  <c r="G106" i="46"/>
  <c r="H106" i="46"/>
  <c r="I106" i="46"/>
  <c r="J106" i="46"/>
  <c r="K106" i="46"/>
  <c r="L106" i="46"/>
  <c r="M106" i="46"/>
  <c r="B107" i="46"/>
  <c r="C107" i="46"/>
  <c r="D107" i="46"/>
  <c r="E107" i="46"/>
  <c r="F107" i="46"/>
  <c r="G107" i="46"/>
  <c r="H107" i="46"/>
  <c r="I107" i="46"/>
  <c r="J107" i="46"/>
  <c r="K107" i="46"/>
  <c r="L107" i="46"/>
  <c r="M107" i="46"/>
  <c r="B108" i="46"/>
  <c r="C108" i="46"/>
  <c r="D108" i="46"/>
  <c r="E108" i="46"/>
  <c r="F108" i="46"/>
  <c r="G108" i="46"/>
  <c r="H108" i="46"/>
  <c r="I108" i="46"/>
  <c r="J108" i="46"/>
  <c r="K108" i="46"/>
  <c r="L108" i="46"/>
  <c r="M108" i="46"/>
  <c r="B109" i="46"/>
  <c r="C109" i="46"/>
  <c r="D109" i="46"/>
  <c r="E109" i="46"/>
  <c r="F109" i="46"/>
  <c r="G109" i="46"/>
  <c r="H109" i="46"/>
  <c r="I109" i="46"/>
  <c r="J109" i="46"/>
  <c r="K109" i="46"/>
  <c r="L109" i="46"/>
  <c r="M109" i="46"/>
  <c r="B110" i="46"/>
  <c r="C110" i="46"/>
  <c r="D110" i="46"/>
  <c r="E110" i="46"/>
  <c r="F110" i="46"/>
  <c r="G110" i="46"/>
  <c r="H110" i="46"/>
  <c r="I110" i="46"/>
  <c r="J110" i="46"/>
  <c r="K110" i="46"/>
  <c r="L110" i="46"/>
  <c r="M110" i="46"/>
  <c r="B111" i="46"/>
  <c r="C111" i="46"/>
  <c r="D111" i="46"/>
  <c r="E111" i="46"/>
  <c r="F111" i="46"/>
  <c r="G111" i="46"/>
  <c r="H111" i="46"/>
  <c r="I111" i="46"/>
  <c r="J111" i="46"/>
  <c r="K111" i="46"/>
  <c r="L111" i="46"/>
  <c r="M111" i="46"/>
  <c r="B112" i="46"/>
  <c r="C112" i="46"/>
  <c r="D112" i="46"/>
  <c r="E112" i="46"/>
  <c r="F112" i="46"/>
  <c r="G112" i="46"/>
  <c r="H112" i="46"/>
  <c r="I112" i="46"/>
  <c r="J112" i="46"/>
  <c r="K112" i="46"/>
  <c r="L112" i="46"/>
  <c r="M112" i="46"/>
  <c r="B113" i="46"/>
  <c r="C113" i="46"/>
  <c r="D113" i="46"/>
  <c r="E113" i="46"/>
  <c r="F113" i="46"/>
  <c r="G113" i="46"/>
  <c r="H113" i="46"/>
  <c r="I113" i="46"/>
  <c r="J113" i="46"/>
  <c r="K113" i="46"/>
  <c r="L113" i="46"/>
  <c r="M113" i="46"/>
  <c r="B114" i="46"/>
  <c r="C114" i="46"/>
  <c r="D114" i="46"/>
  <c r="E114" i="46"/>
  <c r="F114" i="46"/>
  <c r="G114" i="46"/>
  <c r="H114" i="46"/>
  <c r="I114" i="46"/>
  <c r="J114" i="46"/>
  <c r="K114" i="46"/>
  <c r="L114" i="46"/>
  <c r="M114" i="46"/>
  <c r="B115" i="46"/>
  <c r="C115" i="46"/>
  <c r="D115" i="46"/>
  <c r="E115" i="46"/>
  <c r="F115" i="46"/>
  <c r="G115" i="46"/>
  <c r="H115" i="46"/>
  <c r="I115" i="46"/>
  <c r="J115" i="46"/>
  <c r="K115" i="46"/>
  <c r="L115" i="46"/>
  <c r="M115" i="46"/>
  <c r="B116" i="46"/>
  <c r="C116" i="46"/>
  <c r="D116" i="46"/>
  <c r="E116" i="46"/>
  <c r="F116" i="46"/>
  <c r="G116" i="46"/>
  <c r="H116" i="46"/>
  <c r="I116" i="46"/>
  <c r="J116" i="46"/>
  <c r="K116" i="46"/>
  <c r="L116" i="46"/>
  <c r="M116" i="46"/>
  <c r="B117" i="46"/>
  <c r="C117" i="46"/>
  <c r="D117" i="46"/>
  <c r="E117" i="46"/>
  <c r="F117" i="46"/>
  <c r="G117" i="46"/>
  <c r="H117" i="46"/>
  <c r="I117" i="46"/>
  <c r="J117" i="46"/>
  <c r="K117" i="46"/>
  <c r="L117" i="46"/>
  <c r="M117" i="46"/>
  <c r="B118" i="46"/>
  <c r="C118" i="46"/>
  <c r="D118" i="46"/>
  <c r="E118" i="46"/>
  <c r="F118" i="46"/>
  <c r="G118" i="46"/>
  <c r="H118" i="46"/>
  <c r="I118" i="46"/>
  <c r="J118" i="46"/>
  <c r="K118" i="46"/>
  <c r="L118" i="46"/>
  <c r="M118" i="46"/>
  <c r="B119" i="46"/>
  <c r="C119" i="46"/>
  <c r="D119" i="46"/>
  <c r="E119" i="46"/>
  <c r="F119" i="46"/>
  <c r="G119" i="46"/>
  <c r="H119" i="46"/>
  <c r="I119" i="46"/>
  <c r="J119" i="46"/>
  <c r="K119" i="46"/>
  <c r="L119" i="46"/>
  <c r="M119" i="46"/>
  <c r="B120" i="46"/>
  <c r="C120" i="46"/>
  <c r="D120" i="46"/>
  <c r="E120" i="46"/>
  <c r="F120" i="46"/>
  <c r="G120" i="46"/>
  <c r="H120" i="46"/>
  <c r="I120" i="46"/>
  <c r="J120" i="46"/>
  <c r="K120" i="46"/>
  <c r="L120" i="46"/>
  <c r="M120" i="46"/>
  <c r="B121" i="46"/>
  <c r="C121" i="46"/>
  <c r="D121" i="46"/>
  <c r="E121" i="46"/>
  <c r="F121" i="46"/>
  <c r="G121" i="46"/>
  <c r="H121" i="46"/>
  <c r="I121" i="46"/>
  <c r="J121" i="46"/>
  <c r="K121" i="46"/>
  <c r="L121" i="46"/>
  <c r="M121" i="46"/>
  <c r="B122" i="46"/>
  <c r="C122" i="46"/>
  <c r="D122" i="46"/>
  <c r="E122" i="46"/>
  <c r="F122" i="46"/>
  <c r="G122" i="46"/>
  <c r="H122" i="46"/>
  <c r="I122" i="46"/>
  <c r="J122" i="46"/>
  <c r="K122" i="46"/>
  <c r="L122" i="46"/>
  <c r="M122" i="46"/>
  <c r="B123" i="46"/>
  <c r="C123" i="46"/>
  <c r="D123" i="46"/>
  <c r="E123" i="46"/>
  <c r="F123" i="46"/>
  <c r="G123" i="46"/>
  <c r="H123" i="46"/>
  <c r="I123" i="46"/>
  <c r="J123" i="46"/>
  <c r="K123" i="46"/>
  <c r="L123" i="46"/>
  <c r="M123" i="46"/>
  <c r="B124" i="46"/>
  <c r="C124" i="46"/>
  <c r="D124" i="46"/>
  <c r="E124" i="46"/>
  <c r="F124" i="46"/>
  <c r="G124" i="46"/>
  <c r="H124" i="46"/>
  <c r="I124" i="46"/>
  <c r="J124" i="46"/>
  <c r="K124" i="46"/>
  <c r="L124" i="46"/>
  <c r="M124" i="46"/>
  <c r="B125" i="46"/>
  <c r="C125" i="46"/>
  <c r="D125" i="46"/>
  <c r="E125" i="46"/>
  <c r="F125" i="46"/>
  <c r="G125" i="46"/>
  <c r="H125" i="46"/>
  <c r="I125" i="46"/>
  <c r="J125" i="46"/>
  <c r="K125" i="46"/>
  <c r="L125" i="46"/>
  <c r="M125" i="46"/>
  <c r="B126" i="46"/>
  <c r="C126" i="46"/>
  <c r="D126" i="46"/>
  <c r="E126" i="46"/>
  <c r="F126" i="46"/>
  <c r="G126" i="46"/>
  <c r="H126" i="46"/>
  <c r="I126" i="46"/>
  <c r="J126" i="46"/>
  <c r="K126" i="46"/>
  <c r="L126" i="46"/>
  <c r="M126" i="46"/>
  <c r="B127" i="46"/>
  <c r="C127" i="46"/>
  <c r="D127" i="46"/>
  <c r="E127" i="46"/>
  <c r="F127" i="46"/>
  <c r="G127" i="46"/>
  <c r="H127" i="46"/>
  <c r="I127" i="46"/>
  <c r="J127" i="46"/>
  <c r="K127" i="46"/>
  <c r="L127" i="46"/>
  <c r="M127" i="46"/>
  <c r="B128" i="46"/>
  <c r="C128" i="46"/>
  <c r="D128" i="46"/>
  <c r="E128" i="46"/>
  <c r="F128" i="46"/>
  <c r="G128" i="46"/>
  <c r="H128" i="46"/>
  <c r="I128" i="46"/>
  <c r="J128" i="46"/>
  <c r="K128" i="46"/>
  <c r="L128" i="46"/>
  <c r="M128" i="46"/>
  <c r="B129" i="46"/>
  <c r="C129" i="46"/>
  <c r="D129" i="46"/>
  <c r="E129" i="46"/>
  <c r="F129" i="46"/>
  <c r="G129" i="46"/>
  <c r="H129" i="46"/>
  <c r="I129" i="46"/>
  <c r="J129" i="46"/>
  <c r="K129" i="46"/>
  <c r="L129" i="46"/>
  <c r="M129" i="46"/>
  <c r="B130" i="46"/>
  <c r="C130" i="46"/>
  <c r="D130" i="46"/>
  <c r="E130" i="46"/>
  <c r="F130" i="46"/>
  <c r="G130" i="46"/>
  <c r="H130" i="46"/>
  <c r="I130" i="46"/>
  <c r="J130" i="46"/>
  <c r="K130" i="46"/>
  <c r="L130" i="46"/>
  <c r="M130" i="46"/>
  <c r="B131" i="46"/>
  <c r="C131" i="46"/>
  <c r="D131" i="46"/>
  <c r="E131" i="46"/>
  <c r="F131" i="46"/>
  <c r="G131" i="46"/>
  <c r="H131" i="46"/>
  <c r="I131" i="46"/>
  <c r="J131" i="46"/>
  <c r="K131" i="46"/>
  <c r="L131" i="46"/>
  <c r="M131" i="46"/>
  <c r="C82" i="46"/>
  <c r="C81" i="46" s="1"/>
  <c r="D82" i="46"/>
  <c r="E82" i="46"/>
  <c r="E81" i="46" s="1"/>
  <c r="F82" i="46"/>
  <c r="G82" i="46"/>
  <c r="G81" i="46" s="1"/>
  <c r="H82" i="46"/>
  <c r="I82" i="46"/>
  <c r="I81" i="46" s="1"/>
  <c r="J82" i="46"/>
  <c r="K82" i="46"/>
  <c r="K81" i="46" s="1"/>
  <c r="L82" i="46"/>
  <c r="M82" i="46"/>
  <c r="M81" i="46" s="1"/>
  <c r="C24" i="45"/>
  <c r="D24" i="45"/>
  <c r="F24" i="45"/>
  <c r="G24" i="45"/>
  <c r="H24" i="45"/>
  <c r="I24" i="45"/>
  <c r="J24" i="45"/>
  <c r="K24" i="45"/>
  <c r="L24" i="45"/>
  <c r="M24" i="45"/>
  <c r="C25" i="45"/>
  <c r="D25" i="45"/>
  <c r="F25" i="45"/>
  <c r="G25" i="45"/>
  <c r="H25" i="45"/>
  <c r="I25" i="45"/>
  <c r="J25" i="45"/>
  <c r="K25" i="45"/>
  <c r="L25" i="45"/>
  <c r="M25" i="45"/>
  <c r="C26" i="45"/>
  <c r="D26" i="45"/>
  <c r="F26" i="45"/>
  <c r="G26" i="45"/>
  <c r="H26" i="45"/>
  <c r="I26" i="45"/>
  <c r="J26" i="45"/>
  <c r="K26" i="45"/>
  <c r="L26" i="45"/>
  <c r="M26" i="45"/>
  <c r="C27" i="45"/>
  <c r="D27" i="45"/>
  <c r="F27" i="45"/>
  <c r="G27" i="45"/>
  <c r="H27" i="45"/>
  <c r="I27" i="45"/>
  <c r="J27" i="45"/>
  <c r="K27" i="45"/>
  <c r="L27" i="45"/>
  <c r="M27" i="45"/>
  <c r="C28" i="45"/>
  <c r="D28" i="45"/>
  <c r="F28" i="45"/>
  <c r="G28" i="45"/>
  <c r="H28" i="45"/>
  <c r="I28" i="45"/>
  <c r="J28" i="45"/>
  <c r="K28" i="45"/>
  <c r="L28" i="45"/>
  <c r="M28" i="45"/>
  <c r="C29" i="45"/>
  <c r="D29" i="45"/>
  <c r="F29" i="45"/>
  <c r="G29" i="45"/>
  <c r="H29" i="45"/>
  <c r="I29" i="45"/>
  <c r="J29" i="45"/>
  <c r="K29" i="45"/>
  <c r="L29" i="45"/>
  <c r="M29" i="45"/>
  <c r="C30" i="45"/>
  <c r="D30" i="45"/>
  <c r="F30" i="45"/>
  <c r="G30" i="45"/>
  <c r="H30" i="45"/>
  <c r="I30" i="45"/>
  <c r="J30" i="45"/>
  <c r="K30" i="45"/>
  <c r="L30" i="45"/>
  <c r="M30" i="45"/>
  <c r="C31" i="45"/>
  <c r="D31" i="45"/>
  <c r="F31" i="45"/>
  <c r="G31" i="45"/>
  <c r="H31" i="45"/>
  <c r="I31" i="45"/>
  <c r="J31" i="45"/>
  <c r="K31" i="45"/>
  <c r="L31" i="45"/>
  <c r="M31" i="45"/>
  <c r="C32" i="45"/>
  <c r="D32" i="45"/>
  <c r="F32" i="45"/>
  <c r="G32" i="45"/>
  <c r="H32" i="45"/>
  <c r="I32" i="45"/>
  <c r="J32" i="45"/>
  <c r="K32" i="45"/>
  <c r="L32" i="45"/>
  <c r="M32" i="45"/>
  <c r="C33" i="45"/>
  <c r="D33" i="45"/>
  <c r="F33" i="45"/>
  <c r="G33" i="45"/>
  <c r="H33" i="45"/>
  <c r="I33" i="45"/>
  <c r="J33" i="45"/>
  <c r="K33" i="45"/>
  <c r="L33" i="45"/>
  <c r="M33" i="45"/>
  <c r="C34" i="45"/>
  <c r="D34" i="45"/>
  <c r="F34" i="45"/>
  <c r="G34" i="45"/>
  <c r="H34" i="45"/>
  <c r="I34" i="45"/>
  <c r="J34" i="45"/>
  <c r="K34" i="45"/>
  <c r="L34" i="45"/>
  <c r="M34" i="45"/>
  <c r="C35" i="45"/>
  <c r="D35" i="45"/>
  <c r="F35" i="45"/>
  <c r="G35" i="45"/>
  <c r="H35" i="45"/>
  <c r="I35" i="45"/>
  <c r="J35" i="45"/>
  <c r="K35" i="45"/>
  <c r="L35" i="45"/>
  <c r="M35" i="45"/>
  <c r="C36" i="45"/>
  <c r="D36" i="45"/>
  <c r="F36" i="45"/>
  <c r="G36" i="45"/>
  <c r="H36" i="45"/>
  <c r="I36" i="45"/>
  <c r="J36" i="45"/>
  <c r="K36" i="45"/>
  <c r="L36" i="45"/>
  <c r="M36" i="45"/>
  <c r="C37" i="45"/>
  <c r="D37" i="45"/>
  <c r="F37" i="45"/>
  <c r="G37" i="45"/>
  <c r="H37" i="45"/>
  <c r="I37" i="45"/>
  <c r="J37" i="45"/>
  <c r="K37" i="45"/>
  <c r="L37" i="45"/>
  <c r="M37" i="45"/>
  <c r="C38" i="45"/>
  <c r="D38" i="45"/>
  <c r="F38" i="45"/>
  <c r="G38" i="45"/>
  <c r="H38" i="45"/>
  <c r="I38" i="45"/>
  <c r="J38" i="45"/>
  <c r="K38" i="45"/>
  <c r="L38" i="45"/>
  <c r="M38" i="45"/>
  <c r="C39" i="45"/>
  <c r="D39" i="45"/>
  <c r="F39" i="45"/>
  <c r="G39" i="45"/>
  <c r="H39" i="45"/>
  <c r="I39" i="45"/>
  <c r="J39" i="45"/>
  <c r="K39" i="45"/>
  <c r="L39" i="45"/>
  <c r="M39" i="45"/>
  <c r="C40" i="45"/>
  <c r="D40" i="45"/>
  <c r="F40" i="45"/>
  <c r="G40" i="45"/>
  <c r="H40" i="45"/>
  <c r="I40" i="45"/>
  <c r="J40" i="45"/>
  <c r="K40" i="45"/>
  <c r="L40" i="45"/>
  <c r="M40" i="45"/>
  <c r="C41" i="45"/>
  <c r="D41" i="45"/>
  <c r="F41" i="45"/>
  <c r="G41" i="45"/>
  <c r="H41" i="45"/>
  <c r="I41" i="45"/>
  <c r="J41" i="45"/>
  <c r="K41" i="45"/>
  <c r="L41" i="45"/>
  <c r="M41" i="45"/>
  <c r="C42" i="45"/>
  <c r="D42" i="45"/>
  <c r="F42" i="45"/>
  <c r="G42" i="45"/>
  <c r="H42" i="45"/>
  <c r="I42" i="45"/>
  <c r="J42" i="45"/>
  <c r="K42" i="45"/>
  <c r="L42" i="45"/>
  <c r="M42" i="45"/>
  <c r="C43" i="45"/>
  <c r="D43" i="45"/>
  <c r="F43" i="45"/>
  <c r="G43" i="45"/>
  <c r="H43" i="45"/>
  <c r="I43" i="45"/>
  <c r="J43" i="45"/>
  <c r="K43" i="45"/>
  <c r="L43" i="45"/>
  <c r="M43" i="45"/>
  <c r="C44" i="45"/>
  <c r="D44" i="45"/>
  <c r="F44" i="45"/>
  <c r="G44" i="45"/>
  <c r="H44" i="45"/>
  <c r="I44" i="45"/>
  <c r="J44" i="45"/>
  <c r="K44" i="45"/>
  <c r="L44" i="45"/>
  <c r="M44" i="45"/>
  <c r="C45" i="45"/>
  <c r="D45" i="45"/>
  <c r="F45" i="45"/>
  <c r="G45" i="45"/>
  <c r="H45" i="45"/>
  <c r="I45" i="45"/>
  <c r="J45" i="45"/>
  <c r="K45" i="45"/>
  <c r="L45" i="45"/>
  <c r="M45" i="45"/>
  <c r="C46" i="45"/>
  <c r="D46" i="45"/>
  <c r="F46" i="45"/>
  <c r="G46" i="45"/>
  <c r="H46" i="45"/>
  <c r="I46" i="45"/>
  <c r="J46" i="45"/>
  <c r="K46" i="45"/>
  <c r="L46" i="45"/>
  <c r="M46" i="45"/>
  <c r="C47" i="45"/>
  <c r="D47" i="45"/>
  <c r="F47" i="45"/>
  <c r="G47" i="45"/>
  <c r="H47" i="45"/>
  <c r="I47" i="45"/>
  <c r="J47" i="45"/>
  <c r="K47" i="45"/>
  <c r="L47" i="45"/>
  <c r="M47" i="45"/>
  <c r="C48" i="45"/>
  <c r="D48" i="45"/>
  <c r="F48" i="45"/>
  <c r="G48" i="45"/>
  <c r="H48" i="45"/>
  <c r="I48" i="45"/>
  <c r="J48" i="45"/>
  <c r="K48" i="45"/>
  <c r="L48" i="45"/>
  <c r="M48" i="45"/>
  <c r="C49" i="45"/>
  <c r="D49" i="45"/>
  <c r="F49" i="45"/>
  <c r="G49" i="45"/>
  <c r="H49" i="45"/>
  <c r="I49" i="45"/>
  <c r="J49" i="45"/>
  <c r="K49" i="45"/>
  <c r="L49" i="45"/>
  <c r="M49" i="45"/>
  <c r="C50" i="45"/>
  <c r="D50" i="45"/>
  <c r="F50" i="45"/>
  <c r="G50" i="45"/>
  <c r="H50" i="45"/>
  <c r="I50" i="45"/>
  <c r="J50" i="45"/>
  <c r="K50" i="45"/>
  <c r="L50" i="45"/>
  <c r="M50" i="45"/>
  <c r="C51" i="45"/>
  <c r="D51" i="45"/>
  <c r="F51" i="45"/>
  <c r="G51" i="45"/>
  <c r="H51" i="45"/>
  <c r="I51" i="45"/>
  <c r="J51" i="45"/>
  <c r="K51" i="45"/>
  <c r="L51" i="45"/>
  <c r="M51" i="45"/>
  <c r="C52" i="45"/>
  <c r="D52" i="45"/>
  <c r="F52" i="45"/>
  <c r="G52" i="45"/>
  <c r="H52" i="45"/>
  <c r="I52" i="45"/>
  <c r="J52" i="45"/>
  <c r="K52" i="45"/>
  <c r="L52" i="45"/>
  <c r="M52" i="45"/>
  <c r="C53" i="45"/>
  <c r="D53" i="45"/>
  <c r="F53" i="45"/>
  <c r="G53" i="45"/>
  <c r="H53" i="45"/>
  <c r="I53" i="45"/>
  <c r="J53" i="45"/>
  <c r="K53" i="45"/>
  <c r="L53" i="45"/>
  <c r="M53" i="45"/>
  <c r="C54" i="45"/>
  <c r="D54" i="45"/>
  <c r="F54" i="45"/>
  <c r="G54" i="45"/>
  <c r="H54" i="45"/>
  <c r="I54" i="45"/>
  <c r="J54" i="45"/>
  <c r="K54" i="45"/>
  <c r="L54" i="45"/>
  <c r="M54" i="45"/>
  <c r="C55" i="45"/>
  <c r="D55" i="45"/>
  <c r="F55" i="45"/>
  <c r="G55" i="45"/>
  <c r="H55" i="45"/>
  <c r="I55" i="45"/>
  <c r="J55" i="45"/>
  <c r="K55" i="45"/>
  <c r="L55" i="45"/>
  <c r="M55" i="45"/>
  <c r="C56" i="45"/>
  <c r="D56" i="45"/>
  <c r="F56" i="45"/>
  <c r="G56" i="45"/>
  <c r="H56" i="45"/>
  <c r="I56" i="45"/>
  <c r="J56" i="45"/>
  <c r="K56" i="45"/>
  <c r="L56" i="45"/>
  <c r="M56" i="45"/>
  <c r="C57" i="45"/>
  <c r="D57" i="45"/>
  <c r="F57" i="45"/>
  <c r="G57" i="45"/>
  <c r="H57" i="45"/>
  <c r="I57" i="45"/>
  <c r="J57" i="45"/>
  <c r="K57" i="45"/>
  <c r="L57" i="45"/>
  <c r="M57" i="45"/>
  <c r="C58" i="45"/>
  <c r="D58" i="45"/>
  <c r="F58" i="45"/>
  <c r="G58" i="45"/>
  <c r="H58" i="45"/>
  <c r="I58" i="45"/>
  <c r="J58" i="45"/>
  <c r="K58" i="45"/>
  <c r="L58" i="45"/>
  <c r="M58" i="45"/>
  <c r="C59" i="45"/>
  <c r="D59" i="45"/>
  <c r="F59" i="45"/>
  <c r="G59" i="45"/>
  <c r="H59" i="45"/>
  <c r="I59" i="45"/>
  <c r="J59" i="45"/>
  <c r="K59" i="45"/>
  <c r="L59" i="45"/>
  <c r="M59" i="45"/>
  <c r="C60" i="45"/>
  <c r="D60" i="45"/>
  <c r="F60" i="45"/>
  <c r="G60" i="45"/>
  <c r="H60" i="45"/>
  <c r="I60" i="45"/>
  <c r="J60" i="45"/>
  <c r="K60" i="45"/>
  <c r="L60" i="45"/>
  <c r="M60" i="45"/>
  <c r="C61" i="45"/>
  <c r="D61" i="45"/>
  <c r="F61" i="45"/>
  <c r="G61" i="45"/>
  <c r="H61" i="45"/>
  <c r="I61" i="45"/>
  <c r="J61" i="45"/>
  <c r="K61" i="45"/>
  <c r="L61" i="45"/>
  <c r="M61" i="45"/>
  <c r="C62" i="45"/>
  <c r="D62" i="45"/>
  <c r="F62" i="45"/>
  <c r="G62" i="45"/>
  <c r="H62" i="45"/>
  <c r="I62" i="45"/>
  <c r="J62" i="45"/>
  <c r="K62" i="45"/>
  <c r="L62" i="45"/>
  <c r="M62" i="45"/>
  <c r="C63" i="45"/>
  <c r="D63" i="45"/>
  <c r="F63" i="45"/>
  <c r="G63" i="45"/>
  <c r="H63" i="45"/>
  <c r="I63" i="45"/>
  <c r="J63" i="45"/>
  <c r="K63" i="45"/>
  <c r="L63" i="45"/>
  <c r="M63" i="45"/>
  <c r="C64" i="45"/>
  <c r="D64" i="45"/>
  <c r="F64" i="45"/>
  <c r="G64" i="45"/>
  <c r="H64" i="45"/>
  <c r="I64" i="45"/>
  <c r="J64" i="45"/>
  <c r="K64" i="45"/>
  <c r="L64" i="45"/>
  <c r="M64" i="45"/>
  <c r="C65" i="45"/>
  <c r="D65" i="45"/>
  <c r="F65" i="45"/>
  <c r="G65" i="45"/>
  <c r="H65" i="45"/>
  <c r="I65" i="45"/>
  <c r="J65" i="45"/>
  <c r="K65" i="45"/>
  <c r="L65" i="45"/>
  <c r="M65" i="45"/>
  <c r="C66" i="45"/>
  <c r="D66" i="45"/>
  <c r="F66" i="45"/>
  <c r="G66" i="45"/>
  <c r="H66" i="45"/>
  <c r="I66" i="45"/>
  <c r="J66" i="45"/>
  <c r="K66" i="45"/>
  <c r="L66" i="45"/>
  <c r="M66" i="45"/>
  <c r="C67" i="45"/>
  <c r="D67" i="45"/>
  <c r="F67" i="45"/>
  <c r="G67" i="45"/>
  <c r="H67" i="45"/>
  <c r="I67" i="45"/>
  <c r="J67" i="45"/>
  <c r="K67" i="45"/>
  <c r="L67" i="45"/>
  <c r="M67" i="45"/>
  <c r="C68" i="45"/>
  <c r="D68" i="45"/>
  <c r="F68" i="45"/>
  <c r="G68" i="45"/>
  <c r="H68" i="45"/>
  <c r="I68" i="45"/>
  <c r="J68" i="45"/>
  <c r="K68" i="45"/>
  <c r="L68" i="45"/>
  <c r="M68" i="45"/>
  <c r="C69" i="45"/>
  <c r="D69" i="45"/>
  <c r="F69" i="45"/>
  <c r="G69" i="45"/>
  <c r="H69" i="45"/>
  <c r="I69" i="45"/>
  <c r="J69" i="45"/>
  <c r="K69" i="45"/>
  <c r="L69" i="45"/>
  <c r="M69" i="45"/>
  <c r="C70" i="45"/>
  <c r="D70" i="45"/>
  <c r="F70" i="45"/>
  <c r="G70" i="45"/>
  <c r="H70" i="45"/>
  <c r="I70" i="45"/>
  <c r="J70" i="45"/>
  <c r="K70" i="45"/>
  <c r="L70" i="45"/>
  <c r="M70" i="45"/>
  <c r="C71" i="45"/>
  <c r="D71" i="45"/>
  <c r="F71" i="45"/>
  <c r="G71" i="45"/>
  <c r="H71" i="45"/>
  <c r="I71" i="45"/>
  <c r="J71" i="45"/>
  <c r="K71" i="45"/>
  <c r="L71" i="45"/>
  <c r="M71" i="45"/>
  <c r="C72" i="45"/>
  <c r="D72" i="45"/>
  <c r="F72" i="45"/>
  <c r="G72" i="45"/>
  <c r="H72" i="45"/>
  <c r="I72" i="45"/>
  <c r="J72" i="45"/>
  <c r="K72" i="45"/>
  <c r="L72" i="45"/>
  <c r="M72" i="45"/>
  <c r="M23" i="45"/>
  <c r="L23" i="45"/>
  <c r="L22" i="45" s="1"/>
  <c r="K23" i="45"/>
  <c r="J23" i="45"/>
  <c r="J22" i="45" s="1"/>
  <c r="I23" i="45"/>
  <c r="H23" i="45"/>
  <c r="H22" i="45" s="1"/>
  <c r="G23" i="45"/>
  <c r="F23" i="45"/>
  <c r="F22" i="45" s="1"/>
  <c r="D23" i="45"/>
  <c r="C23" i="45"/>
  <c r="C22" i="45" s="1"/>
  <c r="B66" i="45"/>
  <c r="B67" i="45"/>
  <c r="B68" i="45"/>
  <c r="B69" i="45"/>
  <c r="B70" i="45"/>
  <c r="B71" i="45"/>
  <c r="B72" i="45"/>
  <c r="B32" i="45"/>
  <c r="B33" i="45"/>
  <c r="B34" i="45"/>
  <c r="B35" i="45"/>
  <c r="B36" i="45"/>
  <c r="B37" i="45"/>
  <c r="B38" i="45"/>
  <c r="B39" i="45"/>
  <c r="B40" i="45"/>
  <c r="B41" i="45"/>
  <c r="B42" i="45"/>
  <c r="B43" i="45"/>
  <c r="B44" i="45"/>
  <c r="B45" i="45"/>
  <c r="B46" i="45"/>
  <c r="B47" i="45"/>
  <c r="B48" i="45"/>
  <c r="B49" i="45"/>
  <c r="B50" i="45"/>
  <c r="B51" i="45"/>
  <c r="B52" i="45"/>
  <c r="B53" i="45"/>
  <c r="B54" i="45"/>
  <c r="B55" i="45"/>
  <c r="B56" i="45"/>
  <c r="B57" i="45"/>
  <c r="B58" i="45"/>
  <c r="B59" i="45"/>
  <c r="B60" i="45"/>
  <c r="B61" i="45"/>
  <c r="B62" i="45"/>
  <c r="B63" i="45"/>
  <c r="B64" i="45"/>
  <c r="B65" i="45"/>
  <c r="J9" i="95"/>
  <c r="J18" i="95" s="1"/>
  <c r="J19" i="95" s="1"/>
  <c r="C155" i="95"/>
  <c r="C156" i="95"/>
  <c r="C157" i="95"/>
  <c r="C158" i="95"/>
  <c r="C159" i="95"/>
  <c r="C160" i="95"/>
  <c r="C161" i="95"/>
  <c r="C162" i="95"/>
  <c r="C163" i="95"/>
  <c r="C164" i="95"/>
  <c r="C165" i="95"/>
  <c r="C166" i="95"/>
  <c r="C167" i="95"/>
  <c r="C168" i="95"/>
  <c r="C169" i="95"/>
  <c r="C170" i="95"/>
  <c r="C171" i="95"/>
  <c r="C172" i="95"/>
  <c r="C173" i="95"/>
  <c r="C174" i="95"/>
  <c r="C175" i="95"/>
  <c r="C176" i="95"/>
  <c r="C177" i="95"/>
  <c r="C178" i="95"/>
  <c r="C179" i="95"/>
  <c r="C180" i="95"/>
  <c r="C181" i="95"/>
  <c r="C182" i="95"/>
  <c r="C183" i="95"/>
  <c r="C184" i="95"/>
  <c r="C185" i="95"/>
  <c r="C186" i="95"/>
  <c r="C187" i="95"/>
  <c r="C188" i="95"/>
  <c r="C189" i="95"/>
  <c r="C190" i="95"/>
  <c r="C191" i="95"/>
  <c r="C192" i="95"/>
  <c r="C193" i="95"/>
  <c r="C194" i="95"/>
  <c r="C195" i="95"/>
  <c r="C196" i="95"/>
  <c r="C197" i="95"/>
  <c r="C198" i="95"/>
  <c r="C199" i="95"/>
  <c r="C200" i="95"/>
  <c r="C201" i="95"/>
  <c r="C202" i="95"/>
  <c r="C203" i="95"/>
  <c r="C204" i="95"/>
  <c r="J154" i="95"/>
  <c r="I9" i="95"/>
  <c r="I18" i="95" s="1"/>
  <c r="I19" i="95" s="1"/>
  <c r="I154" i="95"/>
  <c r="H9" i="95"/>
  <c r="H18" i="95"/>
  <c r="H19" i="95" s="1"/>
  <c r="H246" i="95" s="1"/>
  <c r="H154" i="95"/>
  <c r="G9" i="95"/>
  <c r="G18" i="95" s="1"/>
  <c r="G154" i="95"/>
  <c r="F9" i="95"/>
  <c r="F18" i="95" s="1"/>
  <c r="F154" i="95"/>
  <c r="E9" i="95"/>
  <c r="E18" i="95" s="1"/>
  <c r="E154" i="95"/>
  <c r="D9" i="95"/>
  <c r="D18" i="95" s="1"/>
  <c r="D154" i="95"/>
  <c r="B255" i="95"/>
  <c r="B254" i="95"/>
  <c r="B253" i="95"/>
  <c r="B252" i="95"/>
  <c r="B251" i="95"/>
  <c r="B250" i="95"/>
  <c r="B249" i="95"/>
  <c r="B248" i="95"/>
  <c r="B247" i="95"/>
  <c r="B246" i="95"/>
  <c r="B245" i="95"/>
  <c r="B244" i="95"/>
  <c r="J243" i="95"/>
  <c r="B243" i="95"/>
  <c r="B242" i="95"/>
  <c r="B241" i="95"/>
  <c r="B240" i="95"/>
  <c r="B239" i="95"/>
  <c r="B238" i="95"/>
  <c r="B237" i="95"/>
  <c r="B236" i="95"/>
  <c r="B235" i="95"/>
  <c r="B234" i="95"/>
  <c r="B233" i="95"/>
  <c r="B232" i="95"/>
  <c r="B231" i="95"/>
  <c r="H230" i="95"/>
  <c r="B230" i="95"/>
  <c r="B229" i="95"/>
  <c r="B228" i="95"/>
  <c r="J227" i="95"/>
  <c r="B227" i="95"/>
  <c r="B226" i="95"/>
  <c r="B225" i="95"/>
  <c r="B224" i="95"/>
  <c r="B223" i="95"/>
  <c r="B222" i="95"/>
  <c r="B221" i="95"/>
  <c r="B220" i="95"/>
  <c r="B219" i="95"/>
  <c r="B218" i="95"/>
  <c r="B217" i="95"/>
  <c r="B216" i="95"/>
  <c r="B215" i="95"/>
  <c r="J9" i="94"/>
  <c r="J18" i="94"/>
  <c r="J19" i="94" s="1"/>
  <c r="J254" i="94" s="1"/>
  <c r="C155" i="94"/>
  <c r="C156" i="94"/>
  <c r="C157" i="94"/>
  <c r="C158" i="94"/>
  <c r="C159" i="94"/>
  <c r="C160" i="94"/>
  <c r="C161" i="94"/>
  <c r="C162" i="94"/>
  <c r="C163" i="94"/>
  <c r="C164" i="94"/>
  <c r="C165" i="94"/>
  <c r="C166" i="94"/>
  <c r="C167" i="94"/>
  <c r="C168" i="94"/>
  <c r="C169" i="94"/>
  <c r="C170" i="94"/>
  <c r="C171" i="94"/>
  <c r="C172" i="94"/>
  <c r="C173" i="94"/>
  <c r="C174" i="94"/>
  <c r="C175" i="94"/>
  <c r="C176" i="94"/>
  <c r="C177" i="94"/>
  <c r="C178" i="94"/>
  <c r="C179" i="94"/>
  <c r="C180" i="94"/>
  <c r="C181" i="94"/>
  <c r="C182" i="94"/>
  <c r="C183" i="94"/>
  <c r="C184" i="94"/>
  <c r="C185" i="94"/>
  <c r="C186" i="94"/>
  <c r="C187" i="94"/>
  <c r="C188" i="94"/>
  <c r="C189" i="94"/>
  <c r="C190" i="94"/>
  <c r="C191" i="94"/>
  <c r="C192" i="94"/>
  <c r="C193" i="94"/>
  <c r="C194" i="94"/>
  <c r="C195" i="94"/>
  <c r="C196" i="94"/>
  <c r="C197" i="94"/>
  <c r="C198" i="94"/>
  <c r="C199" i="94"/>
  <c r="C200" i="94"/>
  <c r="C201" i="94"/>
  <c r="C202" i="94"/>
  <c r="C203" i="94"/>
  <c r="C204" i="94"/>
  <c r="J154" i="94"/>
  <c r="I9" i="94"/>
  <c r="I18" i="94" s="1"/>
  <c r="I19" i="94" s="1"/>
  <c r="I154" i="94"/>
  <c r="H9" i="94"/>
  <c r="H18" i="94"/>
  <c r="H19" i="94" s="1"/>
  <c r="H255" i="94" s="1"/>
  <c r="H154" i="94"/>
  <c r="G9" i="94"/>
  <c r="G18" i="94"/>
  <c r="G154" i="94"/>
  <c r="F9" i="94"/>
  <c r="F18" i="94"/>
  <c r="F154" i="94"/>
  <c r="E9" i="94"/>
  <c r="E18" i="94"/>
  <c r="E154" i="94"/>
  <c r="D9" i="94"/>
  <c r="D18" i="94"/>
  <c r="D154" i="94"/>
  <c r="B255" i="94"/>
  <c r="B254" i="94"/>
  <c r="B253" i="94"/>
  <c r="B252" i="94"/>
  <c r="B251" i="94"/>
  <c r="B250" i="94"/>
  <c r="B249" i="94"/>
  <c r="B248" i="94"/>
  <c r="B247" i="94"/>
  <c r="B246" i="94"/>
  <c r="B245" i="94"/>
  <c r="B244" i="94"/>
  <c r="B243" i="94"/>
  <c r="B242" i="94"/>
  <c r="B241" i="94"/>
  <c r="B240" i="94"/>
  <c r="B239" i="94"/>
  <c r="B238" i="94"/>
  <c r="B237" i="94"/>
  <c r="B236" i="94"/>
  <c r="B235" i="94"/>
  <c r="B234" i="94"/>
  <c r="B233" i="94"/>
  <c r="B232" i="94"/>
  <c r="B231" i="94"/>
  <c r="B230" i="94"/>
  <c r="B229" i="94"/>
  <c r="B228" i="94"/>
  <c r="B227" i="94"/>
  <c r="B226" i="94"/>
  <c r="B225" i="94"/>
  <c r="I224" i="94"/>
  <c r="B224" i="94"/>
  <c r="B223" i="94"/>
  <c r="B222" i="94"/>
  <c r="B221" i="94"/>
  <c r="B220" i="94"/>
  <c r="B219" i="94"/>
  <c r="B218" i="94"/>
  <c r="B217" i="94"/>
  <c r="B216" i="94"/>
  <c r="B215" i="94"/>
  <c r="B250" i="93"/>
  <c r="D9" i="93"/>
  <c r="D18" i="93"/>
  <c r="B19" i="93"/>
  <c r="D154" i="93"/>
  <c r="C155" i="93"/>
  <c r="C156" i="93"/>
  <c r="C157" i="93"/>
  <c r="C158" i="93"/>
  <c r="C159" i="93"/>
  <c r="C160" i="93"/>
  <c r="C161" i="93"/>
  <c r="C162" i="93"/>
  <c r="C163" i="93"/>
  <c r="C164" i="93"/>
  <c r="C165" i="93"/>
  <c r="C166" i="93"/>
  <c r="C167" i="93"/>
  <c r="C168" i="93"/>
  <c r="C169" i="93"/>
  <c r="C170" i="93"/>
  <c r="C171" i="93"/>
  <c r="C172" i="93"/>
  <c r="C173" i="93"/>
  <c r="C174" i="93"/>
  <c r="C175" i="93"/>
  <c r="C176" i="93"/>
  <c r="C177" i="93"/>
  <c r="C178" i="93"/>
  <c r="C179" i="93"/>
  <c r="C180" i="93"/>
  <c r="C181" i="93"/>
  <c r="C182" i="93"/>
  <c r="C183" i="93"/>
  <c r="C184" i="93"/>
  <c r="C185" i="93"/>
  <c r="C186" i="93"/>
  <c r="C187" i="93"/>
  <c r="C188" i="93"/>
  <c r="C189" i="93"/>
  <c r="C190" i="93"/>
  <c r="C191" i="93"/>
  <c r="C192" i="93"/>
  <c r="C193" i="93"/>
  <c r="C194" i="93"/>
  <c r="C195" i="93"/>
  <c r="C196" i="93"/>
  <c r="C197" i="93"/>
  <c r="C198" i="93"/>
  <c r="C199" i="93"/>
  <c r="C200" i="93"/>
  <c r="C201" i="93"/>
  <c r="C202" i="93"/>
  <c r="C203" i="93"/>
  <c r="C204" i="93"/>
  <c r="E9" i="93"/>
  <c r="E18" i="93" s="1"/>
  <c r="E154" i="93"/>
  <c r="F9" i="93"/>
  <c r="F18" i="93" s="1"/>
  <c r="F154" i="93"/>
  <c r="G9" i="93"/>
  <c r="G18" i="93" s="1"/>
  <c r="G154" i="93"/>
  <c r="H9" i="93"/>
  <c r="H18" i="93" s="1"/>
  <c r="H19" i="93" s="1"/>
  <c r="H154" i="93"/>
  <c r="I9" i="93"/>
  <c r="I18" i="93"/>
  <c r="I19" i="93" s="1"/>
  <c r="I154" i="93"/>
  <c r="J9" i="93"/>
  <c r="J18" i="93" s="1"/>
  <c r="J154" i="93"/>
  <c r="J19" i="93"/>
  <c r="B251" i="93"/>
  <c r="B252" i="93"/>
  <c r="B255" i="93"/>
  <c r="B254" i="93"/>
  <c r="B253" i="93"/>
  <c r="B249" i="93"/>
  <c r="B248" i="93"/>
  <c r="B247" i="93"/>
  <c r="B246" i="93"/>
  <c r="B245" i="93"/>
  <c r="B244" i="93"/>
  <c r="B243" i="93"/>
  <c r="B242" i="93"/>
  <c r="B241" i="93"/>
  <c r="B240" i="93"/>
  <c r="B239" i="93"/>
  <c r="B238" i="93"/>
  <c r="B237" i="93"/>
  <c r="B236" i="93"/>
  <c r="B235" i="93"/>
  <c r="B234" i="93"/>
  <c r="B233" i="93"/>
  <c r="B232" i="93"/>
  <c r="B231" i="93"/>
  <c r="B230" i="93"/>
  <c r="B229" i="93"/>
  <c r="B228" i="93"/>
  <c r="B227" i="93"/>
  <c r="B226" i="93"/>
  <c r="B225" i="93"/>
  <c r="B224" i="93"/>
  <c r="B223" i="93"/>
  <c r="B222" i="93"/>
  <c r="B221" i="93"/>
  <c r="B220" i="93"/>
  <c r="B219" i="93"/>
  <c r="B218" i="93"/>
  <c r="B217" i="93"/>
  <c r="B216" i="93"/>
  <c r="B215" i="93"/>
  <c r="D9" i="92"/>
  <c r="D18" i="92" s="1"/>
  <c r="B216" i="92"/>
  <c r="B217" i="92"/>
  <c r="B218" i="92"/>
  <c r="B219" i="92"/>
  <c r="B220" i="92"/>
  <c r="B221" i="92"/>
  <c r="B222" i="92"/>
  <c r="B223" i="92"/>
  <c r="B224" i="92"/>
  <c r="B225" i="92"/>
  <c r="B226" i="92"/>
  <c r="B227" i="92"/>
  <c r="B228" i="92"/>
  <c r="B229" i="92"/>
  <c r="B230" i="92"/>
  <c r="B231" i="92"/>
  <c r="B232" i="92"/>
  <c r="B233" i="92"/>
  <c r="B234" i="92"/>
  <c r="B235" i="92"/>
  <c r="B236" i="92"/>
  <c r="B237" i="92"/>
  <c r="B238" i="92"/>
  <c r="B239" i="92"/>
  <c r="B240" i="92"/>
  <c r="B241" i="92"/>
  <c r="B242" i="92"/>
  <c r="B243" i="92"/>
  <c r="B244" i="92"/>
  <c r="B245" i="92"/>
  <c r="B246" i="92"/>
  <c r="B247" i="92"/>
  <c r="B248" i="92"/>
  <c r="B249" i="92"/>
  <c r="B250" i="92"/>
  <c r="B251" i="92"/>
  <c r="B252" i="92"/>
  <c r="B253" i="92"/>
  <c r="B254" i="92"/>
  <c r="B255" i="92"/>
  <c r="J9" i="92"/>
  <c r="J18" i="92" s="1"/>
  <c r="J19" i="92" s="1"/>
  <c r="C155" i="92"/>
  <c r="C156" i="92"/>
  <c r="C157" i="92"/>
  <c r="C158" i="92"/>
  <c r="C159" i="92"/>
  <c r="C160" i="92"/>
  <c r="C161" i="92"/>
  <c r="C162" i="92"/>
  <c r="C163" i="92"/>
  <c r="C164" i="92"/>
  <c r="C165" i="92"/>
  <c r="C166" i="92"/>
  <c r="C167" i="92"/>
  <c r="C168" i="92"/>
  <c r="C169" i="92"/>
  <c r="C170" i="92"/>
  <c r="C171" i="92"/>
  <c r="C172" i="92"/>
  <c r="C173" i="92"/>
  <c r="C174" i="92"/>
  <c r="C175" i="92"/>
  <c r="C176" i="92"/>
  <c r="C177" i="92"/>
  <c r="C178" i="92"/>
  <c r="C179" i="92"/>
  <c r="C180" i="92"/>
  <c r="C181" i="92"/>
  <c r="C182" i="92"/>
  <c r="C183" i="92"/>
  <c r="C184" i="92"/>
  <c r="C185" i="92"/>
  <c r="C186" i="92"/>
  <c r="C187" i="92"/>
  <c r="C188" i="92"/>
  <c r="C189" i="92"/>
  <c r="C190" i="92"/>
  <c r="C191" i="92"/>
  <c r="C192" i="92"/>
  <c r="C193" i="92"/>
  <c r="C194" i="92"/>
  <c r="C195" i="92"/>
  <c r="C196" i="92"/>
  <c r="C197" i="92"/>
  <c r="C198" i="92"/>
  <c r="C199" i="92"/>
  <c r="C200" i="92"/>
  <c r="C201" i="92"/>
  <c r="C202" i="92"/>
  <c r="C203" i="92"/>
  <c r="C204" i="92"/>
  <c r="J154" i="92"/>
  <c r="I9" i="92"/>
  <c r="I18" i="92" s="1"/>
  <c r="I19" i="92" s="1"/>
  <c r="I154" i="92"/>
  <c r="H9" i="92"/>
  <c r="H18" i="92"/>
  <c r="H19" i="92" s="1"/>
  <c r="H154" i="92"/>
  <c r="G9" i="92"/>
  <c r="G18" i="92" s="1"/>
  <c r="G154" i="92"/>
  <c r="F9" i="92"/>
  <c r="F18" i="92" s="1"/>
  <c r="F154" i="92"/>
  <c r="E9" i="92"/>
  <c r="E18" i="92"/>
  <c r="E154" i="92"/>
  <c r="D154" i="92"/>
  <c r="J242" i="92"/>
  <c r="J237" i="92"/>
  <c r="J233" i="92"/>
  <c r="J253" i="92"/>
  <c r="J249" i="92"/>
  <c r="J245" i="92"/>
  <c r="J228" i="92"/>
  <c r="J224" i="92"/>
  <c r="J220" i="92"/>
  <c r="J216" i="92"/>
  <c r="B215" i="92"/>
  <c r="B254" i="91"/>
  <c r="B255" i="91"/>
  <c r="B243" i="91"/>
  <c r="B244" i="91"/>
  <c r="B245" i="91"/>
  <c r="B246" i="91"/>
  <c r="B247" i="91"/>
  <c r="B248" i="91"/>
  <c r="B249" i="91"/>
  <c r="B250" i="91"/>
  <c r="B251" i="91"/>
  <c r="B252" i="91"/>
  <c r="B253" i="91"/>
  <c r="C205" i="91"/>
  <c r="B213" i="91"/>
  <c r="B214" i="91"/>
  <c r="B215" i="91"/>
  <c r="B216" i="91"/>
  <c r="B217" i="91"/>
  <c r="B218" i="91"/>
  <c r="B219" i="91"/>
  <c r="B220" i="91"/>
  <c r="B221" i="91"/>
  <c r="B222" i="91"/>
  <c r="B223" i="91"/>
  <c r="B224" i="91"/>
  <c r="B225" i="91"/>
  <c r="B226" i="91"/>
  <c r="B227" i="91"/>
  <c r="B228" i="91"/>
  <c r="B229" i="91"/>
  <c r="B230" i="91"/>
  <c r="B231" i="91"/>
  <c r="B232" i="91"/>
  <c r="B233" i="91"/>
  <c r="B234" i="91"/>
  <c r="B235" i="91"/>
  <c r="B236" i="91"/>
  <c r="B237" i="91"/>
  <c r="B238" i="91"/>
  <c r="B239" i="91"/>
  <c r="B240" i="91"/>
  <c r="B241" i="91"/>
  <c r="B242" i="91"/>
  <c r="J9" i="91"/>
  <c r="J18" i="91"/>
  <c r="J19" i="91" s="1"/>
  <c r="C155" i="91"/>
  <c r="C154" i="91" s="1"/>
  <c r="C156" i="91"/>
  <c r="C157" i="91"/>
  <c r="C158" i="91"/>
  <c r="C159" i="91"/>
  <c r="C160" i="91"/>
  <c r="C161" i="91"/>
  <c r="C162" i="91"/>
  <c r="C163" i="91"/>
  <c r="C164" i="91"/>
  <c r="C165" i="91"/>
  <c r="C166" i="91"/>
  <c r="C167" i="91"/>
  <c r="C168" i="91"/>
  <c r="C169" i="91"/>
  <c r="C170" i="91"/>
  <c r="C171" i="91"/>
  <c r="C172" i="91"/>
  <c r="C173" i="91"/>
  <c r="C174" i="91"/>
  <c r="C175" i="91"/>
  <c r="C176" i="91"/>
  <c r="C177" i="91"/>
  <c r="C178" i="91"/>
  <c r="C179" i="91"/>
  <c r="C180" i="91"/>
  <c r="C181" i="91"/>
  <c r="C182" i="91"/>
  <c r="C183" i="91"/>
  <c r="C184" i="91"/>
  <c r="C185" i="91"/>
  <c r="C186" i="91"/>
  <c r="C187" i="91"/>
  <c r="C188" i="91"/>
  <c r="C189" i="91"/>
  <c r="C190" i="91"/>
  <c r="C191" i="91"/>
  <c r="C192" i="91"/>
  <c r="C193" i="91"/>
  <c r="C194" i="91"/>
  <c r="C195" i="91"/>
  <c r="C196" i="91"/>
  <c r="C197" i="91"/>
  <c r="C198" i="91"/>
  <c r="C199" i="91"/>
  <c r="C200" i="91"/>
  <c r="C201" i="91"/>
  <c r="C202" i="91"/>
  <c r="C203" i="91"/>
  <c r="C204" i="91"/>
  <c r="J154" i="91"/>
  <c r="I9" i="91"/>
  <c r="I18" i="91" s="1"/>
  <c r="I19" i="91" s="1"/>
  <c r="I154" i="91"/>
  <c r="I24" i="91" s="1"/>
  <c r="H9" i="91"/>
  <c r="H18" i="91" s="1"/>
  <c r="H19" i="91" s="1"/>
  <c r="H154" i="91"/>
  <c r="G9" i="91"/>
  <c r="G18" i="91" s="1"/>
  <c r="G154" i="91"/>
  <c r="F9" i="91"/>
  <c r="F18" i="91" s="1"/>
  <c r="F154" i="91"/>
  <c r="E9" i="91"/>
  <c r="E18" i="91" s="1"/>
  <c r="E154" i="91"/>
  <c r="D9" i="91"/>
  <c r="D18" i="91" s="1"/>
  <c r="D154" i="91"/>
  <c r="J247" i="91"/>
  <c r="H245" i="91"/>
  <c r="J243" i="91"/>
  <c r="H241" i="91"/>
  <c r="H238" i="91"/>
  <c r="H234" i="91"/>
  <c r="J232" i="91"/>
  <c r="H230" i="91"/>
  <c r="J228" i="91"/>
  <c r="I227" i="91"/>
  <c r="H226" i="91"/>
  <c r="H222" i="91"/>
  <c r="H218" i="91"/>
  <c r="J216" i="91"/>
  <c r="B215" i="90"/>
  <c r="B216" i="90"/>
  <c r="B217" i="90"/>
  <c r="B218" i="90"/>
  <c r="B219" i="90"/>
  <c r="B220" i="90"/>
  <c r="B221" i="90"/>
  <c r="B222" i="90"/>
  <c r="B223" i="90"/>
  <c r="B224" i="90"/>
  <c r="B225" i="90"/>
  <c r="B226" i="90"/>
  <c r="B227" i="90"/>
  <c r="B228" i="90"/>
  <c r="B229" i="90"/>
  <c r="B230" i="90"/>
  <c r="B231" i="90"/>
  <c r="B232" i="90"/>
  <c r="B233" i="90"/>
  <c r="B234" i="90"/>
  <c r="B235" i="90"/>
  <c r="B236" i="90"/>
  <c r="B237" i="90"/>
  <c r="B238" i="90"/>
  <c r="B239" i="90"/>
  <c r="B240" i="90"/>
  <c r="B241" i="90"/>
  <c r="B242" i="90"/>
  <c r="B243" i="90"/>
  <c r="B244" i="90"/>
  <c r="B245" i="90"/>
  <c r="B246" i="90"/>
  <c r="B247" i="90"/>
  <c r="B248" i="90"/>
  <c r="B249" i="90"/>
  <c r="B250" i="90"/>
  <c r="B251" i="90"/>
  <c r="B252" i="90"/>
  <c r="B253" i="90"/>
  <c r="B254" i="90"/>
  <c r="B255" i="90"/>
  <c r="J9" i="90"/>
  <c r="J18" i="90" s="1"/>
  <c r="J19" i="90" s="1"/>
  <c r="C155" i="90"/>
  <c r="C156" i="90"/>
  <c r="C157" i="90"/>
  <c r="C158" i="90"/>
  <c r="C159" i="90"/>
  <c r="C160" i="90"/>
  <c r="C161" i="90"/>
  <c r="C162" i="90"/>
  <c r="C163" i="90"/>
  <c r="C164" i="90"/>
  <c r="C165" i="90"/>
  <c r="C166" i="90"/>
  <c r="C167" i="90"/>
  <c r="C168" i="90"/>
  <c r="C169" i="90"/>
  <c r="C170" i="90"/>
  <c r="C171" i="90"/>
  <c r="C172" i="90"/>
  <c r="C173" i="90"/>
  <c r="C174" i="90"/>
  <c r="C175" i="90"/>
  <c r="C176" i="90"/>
  <c r="C177" i="90"/>
  <c r="C178" i="90"/>
  <c r="C179" i="90"/>
  <c r="C180" i="90"/>
  <c r="C181" i="90"/>
  <c r="C182" i="90"/>
  <c r="C183" i="90"/>
  <c r="C184" i="90"/>
  <c r="C185" i="90"/>
  <c r="C186" i="90"/>
  <c r="C187" i="90"/>
  <c r="C188" i="90"/>
  <c r="C189" i="90"/>
  <c r="C190" i="90"/>
  <c r="C191" i="90"/>
  <c r="C192" i="90"/>
  <c r="C193" i="90"/>
  <c r="C194" i="90"/>
  <c r="C195" i="90"/>
  <c r="C196" i="90"/>
  <c r="C197" i="90"/>
  <c r="C198" i="90"/>
  <c r="C199" i="90"/>
  <c r="C200" i="90"/>
  <c r="C201" i="90"/>
  <c r="C202" i="90"/>
  <c r="C203" i="90"/>
  <c r="C204" i="90"/>
  <c r="C154" i="90"/>
  <c r="J154" i="90"/>
  <c r="J254" i="90"/>
  <c r="I9" i="90"/>
  <c r="I18" i="90"/>
  <c r="I19" i="90" s="1"/>
  <c r="I154" i="90"/>
  <c r="I24" i="90"/>
  <c r="H9" i="90"/>
  <c r="H18" i="90"/>
  <c r="H19" i="90" s="1"/>
  <c r="H154" i="90"/>
  <c r="H254" i="90"/>
  <c r="G9" i="90"/>
  <c r="G18" i="90"/>
  <c r="G154" i="90"/>
  <c r="G24" i="90"/>
  <c r="F9" i="90"/>
  <c r="F18" i="90"/>
  <c r="F154" i="90"/>
  <c r="F24" i="90"/>
  <c r="E9" i="90"/>
  <c r="E18" i="90"/>
  <c r="E154" i="90"/>
  <c r="E24" i="90"/>
  <c r="D9" i="90"/>
  <c r="D18" i="90"/>
  <c r="D154" i="90"/>
  <c r="D24" i="90"/>
  <c r="J252" i="90"/>
  <c r="I251" i="90"/>
  <c r="H250" i="90"/>
  <c r="J248" i="90"/>
  <c r="I247" i="90"/>
  <c r="H246" i="90"/>
  <c r="J244" i="90"/>
  <c r="I243" i="90"/>
  <c r="H242" i="90"/>
  <c r="J240" i="90"/>
  <c r="I239" i="90"/>
  <c r="H238" i="90"/>
  <c r="J236" i="90"/>
  <c r="I235" i="90"/>
  <c r="H234" i="90"/>
  <c r="J232" i="90"/>
  <c r="I231" i="90"/>
  <c r="H230" i="90"/>
  <c r="J228" i="90"/>
  <c r="I227" i="90"/>
  <c r="H226" i="90"/>
  <c r="J224" i="90"/>
  <c r="I223" i="90"/>
  <c r="H222" i="90"/>
  <c r="J220" i="90"/>
  <c r="I219" i="90"/>
  <c r="H218" i="90"/>
  <c r="J216" i="90"/>
  <c r="I215" i="90"/>
  <c r="B216" i="89"/>
  <c r="B217" i="89"/>
  <c r="B218" i="89"/>
  <c r="B219" i="89"/>
  <c r="B220" i="89"/>
  <c r="B221" i="89"/>
  <c r="B222" i="89"/>
  <c r="B223" i="89"/>
  <c r="B224" i="89"/>
  <c r="B225" i="89"/>
  <c r="B226" i="89"/>
  <c r="B227" i="89"/>
  <c r="B228" i="89"/>
  <c r="B229" i="89"/>
  <c r="B230" i="89"/>
  <c r="B231" i="89"/>
  <c r="B232" i="89"/>
  <c r="B233" i="89"/>
  <c r="B234" i="89"/>
  <c r="B235" i="89"/>
  <c r="B236" i="89"/>
  <c r="B237" i="89"/>
  <c r="B238" i="89"/>
  <c r="B239" i="89"/>
  <c r="B240" i="89"/>
  <c r="B241" i="89"/>
  <c r="B242" i="89"/>
  <c r="B243" i="89"/>
  <c r="B244" i="89"/>
  <c r="B245" i="89"/>
  <c r="B246" i="89"/>
  <c r="B247" i="89"/>
  <c r="B248" i="89"/>
  <c r="B249" i="89"/>
  <c r="B250" i="89"/>
  <c r="B251" i="89"/>
  <c r="B252" i="89"/>
  <c r="B253" i="89"/>
  <c r="B254" i="89"/>
  <c r="B255" i="89"/>
  <c r="J9" i="89"/>
  <c r="J18" i="89" s="1"/>
  <c r="J19" i="89" s="1"/>
  <c r="C155" i="89"/>
  <c r="C156" i="89"/>
  <c r="C157" i="89"/>
  <c r="C158" i="89"/>
  <c r="C159" i="89"/>
  <c r="C160" i="89"/>
  <c r="C161" i="89"/>
  <c r="C162" i="89"/>
  <c r="C163" i="89"/>
  <c r="C164" i="89"/>
  <c r="C165" i="89"/>
  <c r="C166" i="89"/>
  <c r="C167" i="89"/>
  <c r="C168" i="89"/>
  <c r="C169" i="89"/>
  <c r="C170" i="89"/>
  <c r="C171" i="89"/>
  <c r="C172" i="89"/>
  <c r="C173" i="89"/>
  <c r="C174" i="89"/>
  <c r="C175" i="89"/>
  <c r="C176" i="89"/>
  <c r="C177" i="89"/>
  <c r="C178" i="89"/>
  <c r="C179" i="89"/>
  <c r="C180" i="89"/>
  <c r="C181" i="89"/>
  <c r="C182" i="89"/>
  <c r="C183" i="89"/>
  <c r="C184" i="89"/>
  <c r="C185" i="89"/>
  <c r="C186" i="89"/>
  <c r="C187" i="89"/>
  <c r="C188" i="89"/>
  <c r="C189" i="89"/>
  <c r="C190" i="89"/>
  <c r="C191" i="89"/>
  <c r="C192" i="89"/>
  <c r="C193" i="89"/>
  <c r="C194" i="89"/>
  <c r="C195" i="89"/>
  <c r="C196" i="89"/>
  <c r="C197" i="89"/>
  <c r="C198" i="89"/>
  <c r="C199" i="89"/>
  <c r="C200" i="89"/>
  <c r="C201" i="89"/>
  <c r="C202" i="89"/>
  <c r="C203" i="89"/>
  <c r="C204" i="89"/>
  <c r="J154" i="89"/>
  <c r="I9" i="89"/>
  <c r="I18" i="89" s="1"/>
  <c r="I19" i="89" s="1"/>
  <c r="I154" i="89"/>
  <c r="H9" i="89"/>
  <c r="H18" i="89"/>
  <c r="H19" i="89" s="1"/>
  <c r="H154" i="89"/>
  <c r="G9" i="89"/>
  <c r="G18" i="89" s="1"/>
  <c r="G154" i="89"/>
  <c r="F9" i="89"/>
  <c r="F18" i="89" s="1"/>
  <c r="F154" i="89"/>
  <c r="E9" i="89"/>
  <c r="E18" i="89" s="1"/>
  <c r="E154" i="89"/>
  <c r="D9" i="89"/>
  <c r="D18" i="89" s="1"/>
  <c r="D154" i="89"/>
  <c r="J231" i="89"/>
  <c r="J227" i="89"/>
  <c r="H225" i="89"/>
  <c r="J209" i="89"/>
  <c r="J217" i="89"/>
  <c r="J235" i="89"/>
  <c r="J243" i="89"/>
  <c r="J251" i="89"/>
  <c r="I244" i="89"/>
  <c r="H213" i="89"/>
  <c r="H221" i="89"/>
  <c r="H239" i="89"/>
  <c r="H247" i="89"/>
  <c r="H255" i="89"/>
  <c r="C205" i="89"/>
  <c r="B207" i="89"/>
  <c r="B208" i="89"/>
  <c r="B209" i="89"/>
  <c r="B210" i="89"/>
  <c r="B211" i="89"/>
  <c r="B212" i="89"/>
  <c r="B213" i="89"/>
  <c r="B214" i="89"/>
  <c r="B215" i="89"/>
  <c r="D9" i="81"/>
  <c r="D18" i="81"/>
  <c r="B19" i="81"/>
  <c r="C205" i="81"/>
  <c r="B216" i="81"/>
  <c r="B217" i="81"/>
  <c r="B218" i="81"/>
  <c r="B219" i="81"/>
  <c r="B220" i="81"/>
  <c r="B221" i="81"/>
  <c r="B222" i="81"/>
  <c r="B223" i="81"/>
  <c r="B224" i="81"/>
  <c r="B225" i="81"/>
  <c r="B226" i="81"/>
  <c r="B227" i="81"/>
  <c r="B228" i="81"/>
  <c r="B229" i="81"/>
  <c r="B230" i="81"/>
  <c r="B231" i="81"/>
  <c r="B232" i="81"/>
  <c r="B233" i="81"/>
  <c r="B234" i="81"/>
  <c r="B235" i="81"/>
  <c r="B236" i="81"/>
  <c r="B237" i="81"/>
  <c r="B238" i="81"/>
  <c r="B239" i="81"/>
  <c r="B240" i="81"/>
  <c r="B241" i="81"/>
  <c r="B242" i="81"/>
  <c r="B243" i="81"/>
  <c r="B244" i="81"/>
  <c r="B245" i="81"/>
  <c r="B246" i="81"/>
  <c r="B247" i="81"/>
  <c r="B248" i="81"/>
  <c r="B249" i="81"/>
  <c r="B250" i="81"/>
  <c r="B251" i="81"/>
  <c r="B252" i="81"/>
  <c r="B253" i="81"/>
  <c r="B254" i="81"/>
  <c r="B255" i="81"/>
  <c r="J9" i="81"/>
  <c r="J18" i="81"/>
  <c r="C155" i="81"/>
  <c r="C156" i="81"/>
  <c r="C157" i="81"/>
  <c r="C158" i="81"/>
  <c r="C159" i="81"/>
  <c r="C160" i="81"/>
  <c r="C161" i="81"/>
  <c r="C162" i="81"/>
  <c r="C163" i="81"/>
  <c r="C164" i="81"/>
  <c r="C165" i="81"/>
  <c r="C166" i="81"/>
  <c r="C167" i="81"/>
  <c r="C168" i="81"/>
  <c r="C169" i="81"/>
  <c r="C170" i="81"/>
  <c r="C171" i="81"/>
  <c r="C172" i="81"/>
  <c r="C173" i="81"/>
  <c r="C174" i="81"/>
  <c r="C175" i="81"/>
  <c r="C176" i="81"/>
  <c r="C177" i="81"/>
  <c r="C178" i="81"/>
  <c r="C179" i="81"/>
  <c r="C180" i="81"/>
  <c r="C181" i="81"/>
  <c r="C182" i="81"/>
  <c r="C183" i="81"/>
  <c r="C184" i="81"/>
  <c r="C185" i="81"/>
  <c r="C186" i="81"/>
  <c r="C187" i="81"/>
  <c r="C188" i="81"/>
  <c r="C189" i="81"/>
  <c r="C190" i="81"/>
  <c r="C191" i="81"/>
  <c r="C192" i="81"/>
  <c r="C193" i="81"/>
  <c r="C194" i="81"/>
  <c r="C195" i="81"/>
  <c r="C196" i="81"/>
  <c r="C197" i="81"/>
  <c r="C198" i="81"/>
  <c r="C199" i="81"/>
  <c r="C200" i="81"/>
  <c r="C201" i="81"/>
  <c r="C202" i="81"/>
  <c r="C203" i="81"/>
  <c r="C204" i="81"/>
  <c r="J154" i="81"/>
  <c r="J19" i="81"/>
  <c r="I9" i="81"/>
  <c r="I18" i="81" s="1"/>
  <c r="I154" i="81"/>
  <c r="I19" i="81"/>
  <c r="H9" i="81"/>
  <c r="H18" i="81" s="1"/>
  <c r="H19" i="81" s="1"/>
  <c r="H154" i="81"/>
  <c r="G9" i="81"/>
  <c r="G18" i="81" s="1"/>
  <c r="G154" i="81"/>
  <c r="F9" i="81"/>
  <c r="F18" i="81" s="1"/>
  <c r="F154" i="81"/>
  <c r="E9" i="81"/>
  <c r="E18" i="81" s="1"/>
  <c r="E154" i="81"/>
  <c r="D154" i="81"/>
  <c r="I245" i="81"/>
  <c r="I252" i="81"/>
  <c r="H249" i="81"/>
  <c r="I244" i="81"/>
  <c r="I242" i="81"/>
  <c r="H239" i="81"/>
  <c r="I236" i="81"/>
  <c r="I234" i="81"/>
  <c r="H231" i="81"/>
  <c r="I228" i="81"/>
  <c r="I226" i="81"/>
  <c r="H223" i="81"/>
  <c r="I222" i="81"/>
  <c r="I220" i="81"/>
  <c r="I218" i="81"/>
  <c r="J217" i="81"/>
  <c r="B215" i="81"/>
  <c r="B254" i="80"/>
  <c r="B255" i="80"/>
  <c r="B208" i="80"/>
  <c r="B209" i="80"/>
  <c r="B210" i="80"/>
  <c r="B211" i="80"/>
  <c r="B212" i="80"/>
  <c r="B213" i="80"/>
  <c r="B214" i="80"/>
  <c r="B215" i="80"/>
  <c r="B216" i="80"/>
  <c r="B217" i="80"/>
  <c r="B218" i="80"/>
  <c r="B219" i="80"/>
  <c r="B220" i="80"/>
  <c r="B221" i="80"/>
  <c r="B222" i="80"/>
  <c r="B223" i="80"/>
  <c r="B224" i="80"/>
  <c r="B225" i="80"/>
  <c r="B226" i="80"/>
  <c r="B227" i="80"/>
  <c r="B228" i="80"/>
  <c r="B229" i="80"/>
  <c r="B230" i="80"/>
  <c r="B231" i="80"/>
  <c r="B232" i="80"/>
  <c r="B233" i="80"/>
  <c r="B234" i="80"/>
  <c r="B235" i="80"/>
  <c r="B236" i="80"/>
  <c r="B237" i="80"/>
  <c r="B238" i="80"/>
  <c r="B239" i="80"/>
  <c r="B240" i="80"/>
  <c r="B241" i="80"/>
  <c r="B242" i="80"/>
  <c r="B243" i="80"/>
  <c r="B244" i="80"/>
  <c r="B245" i="80"/>
  <c r="B246" i="80"/>
  <c r="B247" i="80"/>
  <c r="B248" i="80"/>
  <c r="B249" i="80"/>
  <c r="B250" i="80"/>
  <c r="B251" i="80"/>
  <c r="B252" i="80"/>
  <c r="B253" i="80"/>
  <c r="B234" i="78"/>
  <c r="B235" i="78"/>
  <c r="B236" i="78"/>
  <c r="B237" i="78"/>
  <c r="B238" i="78"/>
  <c r="B239" i="78"/>
  <c r="B240" i="78"/>
  <c r="B241" i="78"/>
  <c r="B242" i="78"/>
  <c r="B243" i="78"/>
  <c r="B244" i="78"/>
  <c r="B245" i="78"/>
  <c r="B246" i="78"/>
  <c r="B247" i="78"/>
  <c r="B248" i="78"/>
  <c r="B249" i="78"/>
  <c r="B250" i="78"/>
  <c r="B251" i="78"/>
  <c r="B252" i="78"/>
  <c r="B253" i="78"/>
  <c r="B254" i="78"/>
  <c r="B255" i="78"/>
  <c r="B207" i="78"/>
  <c r="B208" i="78"/>
  <c r="B209" i="78"/>
  <c r="B210" i="78"/>
  <c r="B211" i="78"/>
  <c r="B212" i="78"/>
  <c r="B213" i="78"/>
  <c r="B214" i="78"/>
  <c r="B215" i="78"/>
  <c r="B216" i="78"/>
  <c r="B217" i="78"/>
  <c r="B218" i="78"/>
  <c r="B219" i="78"/>
  <c r="B220" i="78"/>
  <c r="B221" i="78"/>
  <c r="B222" i="78"/>
  <c r="B223" i="78"/>
  <c r="B224" i="78"/>
  <c r="B225" i="78"/>
  <c r="B226" i="78"/>
  <c r="B227" i="78"/>
  <c r="B228" i="78"/>
  <c r="B229" i="78"/>
  <c r="B230" i="78"/>
  <c r="B231" i="78"/>
  <c r="B232" i="78"/>
  <c r="B233" i="78"/>
  <c r="C205" i="9"/>
  <c r="A153" i="78"/>
  <c r="A154" i="78" s="1"/>
  <c r="A155" i="78" s="1"/>
  <c r="A156" i="78" s="1"/>
  <c r="A157" i="78" s="1"/>
  <c r="A158" i="78" s="1"/>
  <c r="A159" i="78" s="1"/>
  <c r="A160" i="78" s="1"/>
  <c r="A161" i="78" s="1"/>
  <c r="A162" i="78" s="1"/>
  <c r="A163" i="78" s="1"/>
  <c r="A164" i="78" s="1"/>
  <c r="A165" i="78" s="1"/>
  <c r="A166" i="78" s="1"/>
  <c r="A167" i="78" s="1"/>
  <c r="A168" i="78" s="1"/>
  <c r="A169" i="78" s="1"/>
  <c r="A170" i="78" s="1"/>
  <c r="A171" i="78" s="1"/>
  <c r="A172" i="78" s="1"/>
  <c r="A173" i="78" s="1"/>
  <c r="A174" i="78" s="1"/>
  <c r="A175" i="78" s="1"/>
  <c r="A176" i="78" s="1"/>
  <c r="A177" i="78" s="1"/>
  <c r="A178" i="78" s="1"/>
  <c r="A179" i="78" s="1"/>
  <c r="A180" i="78" s="1"/>
  <c r="A181" i="78" s="1"/>
  <c r="A182" i="78" s="1"/>
  <c r="A183" i="78" s="1"/>
  <c r="A184" i="78" s="1"/>
  <c r="A185" i="78" s="1"/>
  <c r="A186" i="78" s="1"/>
  <c r="A187" i="78" s="1"/>
  <c r="A188" i="78" s="1"/>
  <c r="A189" i="78" s="1"/>
  <c r="A190" i="78" s="1"/>
  <c r="A191" i="78" s="1"/>
  <c r="A192" i="78" s="1"/>
  <c r="A193" i="78" s="1"/>
  <c r="A194" i="78" s="1"/>
  <c r="A195" i="78" s="1"/>
  <c r="A196" i="78" s="1"/>
  <c r="B202" i="78"/>
  <c r="B202" i="80" s="1"/>
  <c r="B202" i="81" s="1"/>
  <c r="B202" i="89" s="1"/>
  <c r="B202" i="90" s="1"/>
  <c r="B202" i="91" s="1"/>
  <c r="B202" i="92" s="1"/>
  <c r="B202" i="93" s="1"/>
  <c r="B202" i="94" s="1"/>
  <c r="B202" i="95" s="1"/>
  <c r="B201" i="78"/>
  <c r="B201" i="80"/>
  <c r="B201" i="81"/>
  <c r="B201" i="89" s="1"/>
  <c r="B201" i="90" s="1"/>
  <c r="B201" i="91" s="1"/>
  <c r="B201" i="92"/>
  <c r="B201" i="93" s="1"/>
  <c r="B201" i="94" s="1"/>
  <c r="B201" i="95" s="1"/>
  <c r="B200" i="78"/>
  <c r="B200" i="80" s="1"/>
  <c r="B200" i="81" s="1"/>
  <c r="B200" i="89" s="1"/>
  <c r="B200" i="90"/>
  <c r="B200" i="91" s="1"/>
  <c r="B200" i="92" s="1"/>
  <c r="B200" i="93" s="1"/>
  <c r="B200" i="94" s="1"/>
  <c r="B200" i="95" s="1"/>
  <c r="B199" i="78"/>
  <c r="B199" i="80"/>
  <c r="B199" i="81"/>
  <c r="B199" i="89" s="1"/>
  <c r="B199" i="90" s="1"/>
  <c r="B199" i="91" s="1"/>
  <c r="B199" i="92" s="1"/>
  <c r="B199" i="93" s="1"/>
  <c r="B199" i="94" s="1"/>
  <c r="B199" i="95" s="1"/>
  <c r="B198" i="78"/>
  <c r="B198" i="80" s="1"/>
  <c r="B198" i="81" s="1"/>
  <c r="B198" i="89" s="1"/>
  <c r="B198" i="90"/>
  <c r="B198" i="91" s="1"/>
  <c r="B198" i="92" s="1"/>
  <c r="B198" i="93" s="1"/>
  <c r="B198" i="94"/>
  <c r="B198" i="95" s="1"/>
  <c r="B197" i="78"/>
  <c r="B197" i="80"/>
  <c r="B197" i="81"/>
  <c r="B197" i="89" s="1"/>
  <c r="B197" i="90" s="1"/>
  <c r="B197" i="91" s="1"/>
  <c r="B197" i="92"/>
  <c r="B197" i="93" s="1"/>
  <c r="B197" i="94" s="1"/>
  <c r="B197" i="95" s="1"/>
  <c r="B196" i="78"/>
  <c r="B196" i="80" s="1"/>
  <c r="B196" i="81" s="1"/>
  <c r="B196" i="89" s="1"/>
  <c r="B196" i="90"/>
  <c r="B196" i="91" s="1"/>
  <c r="B196" i="92" s="1"/>
  <c r="B196" i="93" s="1"/>
  <c r="B196" i="94"/>
  <c r="B196" i="95" s="1"/>
  <c r="B195" i="78"/>
  <c r="B195" i="80"/>
  <c r="B195" i="81"/>
  <c r="B195" i="89" s="1"/>
  <c r="B195" i="90" s="1"/>
  <c r="B195" i="91" s="1"/>
  <c r="B195" i="92"/>
  <c r="B195" i="93" s="1"/>
  <c r="B195" i="94" s="1"/>
  <c r="B195" i="95" s="1"/>
  <c r="B194" i="78"/>
  <c r="B194" i="80" s="1"/>
  <c r="B194" i="81" s="1"/>
  <c r="B194" i="89" s="1"/>
  <c r="B194" i="90" s="1"/>
  <c r="B194" i="91" s="1"/>
  <c r="B194" i="92" s="1"/>
  <c r="B194" i="93" s="1"/>
  <c r="B194" i="94" s="1"/>
  <c r="B194" i="95" s="1"/>
  <c r="B193" i="78"/>
  <c r="B193" i="80"/>
  <c r="B193" i="81"/>
  <c r="B193" i="89" s="1"/>
  <c r="B193" i="90" s="1"/>
  <c r="B193" i="91" s="1"/>
  <c r="B193" i="92"/>
  <c r="B193" i="93" s="1"/>
  <c r="B193" i="94" s="1"/>
  <c r="B193" i="95" s="1"/>
  <c r="B192" i="78"/>
  <c r="B192" i="80" s="1"/>
  <c r="B192" i="81" s="1"/>
  <c r="B192" i="89" s="1"/>
  <c r="B192" i="90"/>
  <c r="B192" i="91" s="1"/>
  <c r="B192" i="92" s="1"/>
  <c r="B192" i="93" s="1"/>
  <c r="B192" i="94" s="1"/>
  <c r="B192" i="95" s="1"/>
  <c r="B191" i="78"/>
  <c r="B191" i="80"/>
  <c r="B191" i="81"/>
  <c r="B191" i="89" s="1"/>
  <c r="B191" i="90" s="1"/>
  <c r="B191" i="91" s="1"/>
  <c r="B191" i="92" s="1"/>
  <c r="B191" i="93" s="1"/>
  <c r="B191" i="94" s="1"/>
  <c r="B191" i="95" s="1"/>
  <c r="B190" i="78"/>
  <c r="B190" i="80" s="1"/>
  <c r="B190" i="81" s="1"/>
  <c r="B190" i="89" s="1"/>
  <c r="B190" i="90"/>
  <c r="B190" i="91" s="1"/>
  <c r="B190" i="92" s="1"/>
  <c r="B190" i="93" s="1"/>
  <c r="B190" i="94"/>
  <c r="B190" i="95" s="1"/>
  <c r="B189" i="78"/>
  <c r="B189" i="80"/>
  <c r="B189" i="81"/>
  <c r="B189" i="89" s="1"/>
  <c r="B189" i="90" s="1"/>
  <c r="B189" i="91" s="1"/>
  <c r="B189" i="92"/>
  <c r="B189" i="93" s="1"/>
  <c r="B189" i="94" s="1"/>
  <c r="B189" i="95" s="1"/>
  <c r="B188" i="78"/>
  <c r="B188" i="80" s="1"/>
  <c r="B188" i="81" s="1"/>
  <c r="B188" i="89" s="1"/>
  <c r="B188" i="90"/>
  <c r="B188" i="91" s="1"/>
  <c r="B188" i="92" s="1"/>
  <c r="B188" i="93" s="1"/>
  <c r="B188" i="94"/>
  <c r="B188" i="95" s="1"/>
  <c r="B187" i="78"/>
  <c r="B187" i="80"/>
  <c r="B187" i="81"/>
  <c r="B187" i="89" s="1"/>
  <c r="B187" i="90" s="1"/>
  <c r="B187" i="91" s="1"/>
  <c r="B187" i="92"/>
  <c r="B187" i="93" s="1"/>
  <c r="B187" i="94" s="1"/>
  <c r="B187" i="95" s="1"/>
  <c r="B186" i="78"/>
  <c r="B186" i="80" s="1"/>
  <c r="B186" i="81" s="1"/>
  <c r="B186" i="89" s="1"/>
  <c r="B186" i="90" s="1"/>
  <c r="B186" i="91" s="1"/>
  <c r="B186" i="92" s="1"/>
  <c r="B186" i="93" s="1"/>
  <c r="B186" i="94" s="1"/>
  <c r="B186" i="95" s="1"/>
  <c r="B185" i="78"/>
  <c r="B185" i="80"/>
  <c r="B185" i="81"/>
  <c r="B185" i="89" s="1"/>
  <c r="B185" i="90" s="1"/>
  <c r="B185" i="91" s="1"/>
  <c r="B185" i="92"/>
  <c r="B185" i="93" s="1"/>
  <c r="B185" i="94" s="1"/>
  <c r="B185" i="95" s="1"/>
  <c r="B184" i="78"/>
  <c r="B184" i="80" s="1"/>
  <c r="B184" i="81" s="1"/>
  <c r="B184" i="89" s="1"/>
  <c r="B184" i="90"/>
  <c r="B184" i="91" s="1"/>
  <c r="B184" i="92" s="1"/>
  <c r="B184" i="93" s="1"/>
  <c r="B184" i="94" s="1"/>
  <c r="B184" i="95" s="1"/>
  <c r="B183" i="78"/>
  <c r="B183" i="80"/>
  <c r="B183" i="81"/>
  <c r="B183" i="89" s="1"/>
  <c r="B183" i="90" s="1"/>
  <c r="B183" i="91" s="1"/>
  <c r="B183" i="92" s="1"/>
  <c r="B183" i="93" s="1"/>
  <c r="B183" i="94" s="1"/>
  <c r="B183" i="95" s="1"/>
  <c r="B182" i="78"/>
  <c r="B182" i="80" s="1"/>
  <c r="B182" i="81" s="1"/>
  <c r="B203" i="78"/>
  <c r="B203" i="80" s="1"/>
  <c r="B203" i="81" s="1"/>
  <c r="J154" i="80"/>
  <c r="I154" i="80"/>
  <c r="H154" i="80"/>
  <c r="G154" i="80"/>
  <c r="F154" i="80"/>
  <c r="E154" i="80"/>
  <c r="D154" i="80"/>
  <c r="C155" i="80"/>
  <c r="C156" i="80"/>
  <c r="C157" i="80"/>
  <c r="C158" i="80"/>
  <c r="C159" i="80"/>
  <c r="C160" i="80"/>
  <c r="C161" i="80"/>
  <c r="C162" i="80"/>
  <c r="C163" i="80"/>
  <c r="C164" i="80"/>
  <c r="C165" i="80"/>
  <c r="C166" i="80"/>
  <c r="C167" i="80"/>
  <c r="C168" i="80"/>
  <c r="C169" i="80"/>
  <c r="C170" i="80"/>
  <c r="C171" i="80"/>
  <c r="C172" i="80"/>
  <c r="C173" i="80"/>
  <c r="C174" i="80"/>
  <c r="C175" i="80"/>
  <c r="C176" i="80"/>
  <c r="C177" i="80"/>
  <c r="C178" i="80"/>
  <c r="C179" i="80"/>
  <c r="C180" i="80"/>
  <c r="C181" i="80"/>
  <c r="C182" i="80"/>
  <c r="C183" i="80"/>
  <c r="C184" i="80"/>
  <c r="C185" i="80"/>
  <c r="C186" i="80"/>
  <c r="C187" i="80"/>
  <c r="C188" i="80"/>
  <c r="C189" i="80"/>
  <c r="C190" i="80"/>
  <c r="C191" i="80"/>
  <c r="C192" i="80"/>
  <c r="C193" i="80"/>
  <c r="C194" i="80"/>
  <c r="C195" i="80"/>
  <c r="C196" i="80"/>
  <c r="C197" i="80"/>
  <c r="C198" i="80"/>
  <c r="C199" i="80"/>
  <c r="C200" i="80"/>
  <c r="C201" i="80"/>
  <c r="C202" i="80"/>
  <c r="C203" i="80"/>
  <c r="C204" i="80"/>
  <c r="C154" i="80"/>
  <c r="C155" i="78"/>
  <c r="C156" i="78"/>
  <c r="C157" i="78"/>
  <c r="C158" i="78"/>
  <c r="C159" i="78"/>
  <c r="C160" i="78"/>
  <c r="C161" i="78"/>
  <c r="C162" i="78"/>
  <c r="C163" i="78"/>
  <c r="C164" i="78"/>
  <c r="C165" i="78"/>
  <c r="C166" i="78"/>
  <c r="C167" i="78"/>
  <c r="C168" i="78"/>
  <c r="C169" i="78"/>
  <c r="C170" i="78"/>
  <c r="C171" i="78"/>
  <c r="C172" i="78"/>
  <c r="C173" i="78"/>
  <c r="C174" i="78"/>
  <c r="C175" i="78"/>
  <c r="C176" i="78"/>
  <c r="C177" i="78"/>
  <c r="C178" i="78"/>
  <c r="C179" i="78"/>
  <c r="C180" i="78"/>
  <c r="C181" i="78"/>
  <c r="C182" i="78"/>
  <c r="C183" i="78"/>
  <c r="C184" i="78"/>
  <c r="C185" i="78"/>
  <c r="C186" i="78"/>
  <c r="C187" i="78"/>
  <c r="C188" i="78"/>
  <c r="C189" i="78"/>
  <c r="C190" i="78"/>
  <c r="C191" i="78"/>
  <c r="C192" i="78"/>
  <c r="C193" i="78"/>
  <c r="C194" i="78"/>
  <c r="C195" i="78"/>
  <c r="C196" i="78"/>
  <c r="C197" i="78"/>
  <c r="C198" i="78"/>
  <c r="C199" i="78"/>
  <c r="C200" i="78"/>
  <c r="C201" i="78"/>
  <c r="C202" i="78"/>
  <c r="C203" i="78"/>
  <c r="C204" i="78"/>
  <c r="D154" i="78"/>
  <c r="E154" i="78"/>
  <c r="F154" i="78"/>
  <c r="G154" i="78"/>
  <c r="H154" i="78"/>
  <c r="I154" i="78"/>
  <c r="J154" i="78"/>
  <c r="B156" i="78"/>
  <c r="B157" i="78"/>
  <c r="B158" i="78"/>
  <c r="B159" i="78"/>
  <c r="B160" i="78"/>
  <c r="B161" i="78"/>
  <c r="B162" i="78"/>
  <c r="B163" i="78"/>
  <c r="B164" i="78"/>
  <c r="B165" i="78"/>
  <c r="B166" i="78"/>
  <c r="B167" i="78"/>
  <c r="B168" i="78"/>
  <c r="B169" i="78"/>
  <c r="B170" i="78"/>
  <c r="B171" i="78"/>
  <c r="B172" i="78"/>
  <c r="B173" i="78"/>
  <c r="B174" i="78"/>
  <c r="B175" i="78"/>
  <c r="B176" i="78"/>
  <c r="B177" i="78"/>
  <c r="B178" i="78"/>
  <c r="B179" i="78"/>
  <c r="B180" i="78"/>
  <c r="B181" i="78"/>
  <c r="B204" i="78"/>
  <c r="A197" i="78"/>
  <c r="A198" i="78" s="1"/>
  <c r="A199" i="78" s="1"/>
  <c r="A200" i="78" s="1"/>
  <c r="A201" i="78" s="1"/>
  <c r="A202" i="78" s="1"/>
  <c r="A203" i="78" s="1"/>
  <c r="C155" i="9"/>
  <c r="C156" i="9"/>
  <c r="C157" i="9"/>
  <c r="C158" i="9"/>
  <c r="C159" i="9"/>
  <c r="C160" i="9"/>
  <c r="C161" i="9"/>
  <c r="C162" i="9"/>
  <c r="C163" i="9"/>
  <c r="C164" i="9"/>
  <c r="C165" i="9"/>
  <c r="C166" i="9"/>
  <c r="C167" i="9"/>
  <c r="C168" i="9"/>
  <c r="C169" i="9"/>
  <c r="C170" i="9"/>
  <c r="C171" i="9"/>
  <c r="C172" i="9"/>
  <c r="C173" i="9"/>
  <c r="C174" i="9"/>
  <c r="C175" i="9"/>
  <c r="C176" i="9"/>
  <c r="C177" i="9"/>
  <c r="C178" i="9"/>
  <c r="C179" i="9"/>
  <c r="C180" i="9"/>
  <c r="C181" i="9"/>
  <c r="C182" i="9"/>
  <c r="C183" i="9"/>
  <c r="C184" i="9"/>
  <c r="C185" i="9"/>
  <c r="C186" i="9"/>
  <c r="C187" i="9"/>
  <c r="C188" i="9"/>
  <c r="C189" i="9"/>
  <c r="C190" i="9"/>
  <c r="C191" i="9"/>
  <c r="C192" i="9"/>
  <c r="C193" i="9"/>
  <c r="C194" i="9"/>
  <c r="C195" i="9"/>
  <c r="C196" i="9"/>
  <c r="C197" i="9"/>
  <c r="C198" i="9"/>
  <c r="C199" i="9"/>
  <c r="C200" i="9"/>
  <c r="C201" i="9"/>
  <c r="C202" i="9"/>
  <c r="C203" i="9"/>
  <c r="C204" i="9"/>
  <c r="B140" i="78"/>
  <c r="B140" i="80"/>
  <c r="B140" i="81"/>
  <c r="B140" i="89" s="1"/>
  <c r="B140" i="90" s="1"/>
  <c r="B140" i="91" s="1"/>
  <c r="B140" i="92"/>
  <c r="B140" i="93" s="1"/>
  <c r="B140" i="94" s="1"/>
  <c r="B140" i="95" s="1"/>
  <c r="B10" i="95"/>
  <c r="C36" i="95"/>
  <c r="C37" i="95"/>
  <c r="C38" i="95"/>
  <c r="C39" i="95"/>
  <c r="C40" i="95"/>
  <c r="C41" i="95"/>
  <c r="C42" i="95"/>
  <c r="C43" i="95"/>
  <c r="C44" i="95"/>
  <c r="C45" i="95"/>
  <c r="C46" i="95"/>
  <c r="C47" i="95"/>
  <c r="C48" i="95"/>
  <c r="C49" i="95"/>
  <c r="C50" i="95"/>
  <c r="C51" i="95"/>
  <c r="C52" i="95"/>
  <c r="C53" i="95"/>
  <c r="C54" i="95"/>
  <c r="C55" i="95"/>
  <c r="C56" i="95"/>
  <c r="C57" i="95"/>
  <c r="C58" i="95"/>
  <c r="C34" i="95"/>
  <c r="C33" i="95" s="1"/>
  <c r="C35" i="95"/>
  <c r="C85" i="95"/>
  <c r="C86" i="95"/>
  <c r="C87" i="95"/>
  <c r="C88" i="95"/>
  <c r="C89" i="95"/>
  <c r="C90" i="95"/>
  <c r="C91" i="95"/>
  <c r="C92" i="95"/>
  <c r="C93" i="95"/>
  <c r="C94" i="95"/>
  <c r="C95" i="95"/>
  <c r="C96" i="95"/>
  <c r="C97" i="95"/>
  <c r="C98" i="95"/>
  <c r="C99" i="95"/>
  <c r="C100" i="95"/>
  <c r="C101" i="95"/>
  <c r="C102" i="95"/>
  <c r="C103" i="95"/>
  <c r="C84" i="95"/>
  <c r="D33" i="95"/>
  <c r="D83" i="95"/>
  <c r="C124" i="43"/>
  <c r="C125" i="43" s="1"/>
  <c r="C126" i="43" s="1"/>
  <c r="C127" i="43" s="1"/>
  <c r="C128" i="43" s="1"/>
  <c r="E120" i="43"/>
  <c r="F120" i="43"/>
  <c r="G120" i="43"/>
  <c r="H120" i="43"/>
  <c r="I120" i="43"/>
  <c r="J120" i="43"/>
  <c r="K120" i="43"/>
  <c r="D121" i="43"/>
  <c r="D122" i="43"/>
  <c r="D123" i="43"/>
  <c r="D124" i="43"/>
  <c r="D125" i="43"/>
  <c r="D126" i="43"/>
  <c r="D127" i="43"/>
  <c r="D128" i="43"/>
  <c r="C129" i="43"/>
  <c r="C130" i="43" s="1"/>
  <c r="C131" i="43" s="1"/>
  <c r="D129" i="43"/>
  <c r="D130" i="43"/>
  <c r="D131" i="43"/>
  <c r="E33" i="95"/>
  <c r="E83" i="95"/>
  <c r="F33" i="95"/>
  <c r="F83" i="95"/>
  <c r="F13" i="95"/>
  <c r="G33" i="95"/>
  <c r="G83" i="95"/>
  <c r="H33" i="95"/>
  <c r="H83" i="95"/>
  <c r="H10" i="95"/>
  <c r="H140" i="95"/>
  <c r="I33" i="95"/>
  <c r="I83" i="95"/>
  <c r="I10" i="95"/>
  <c r="I141" i="95" s="1"/>
  <c r="J33" i="95"/>
  <c r="J83" i="95"/>
  <c r="J10" i="95"/>
  <c r="J144" i="95" s="1"/>
  <c r="J140" i="95"/>
  <c r="B141" i="78"/>
  <c r="B141" i="80" s="1"/>
  <c r="B141" i="81" s="1"/>
  <c r="B141" i="89"/>
  <c r="B141" i="90" s="1"/>
  <c r="B141" i="91" s="1"/>
  <c r="B141" i="92" s="1"/>
  <c r="B141" i="93" s="1"/>
  <c r="B141" i="94" s="1"/>
  <c r="B141" i="95" s="1"/>
  <c r="H141" i="95"/>
  <c r="J141" i="95"/>
  <c r="B142" i="78"/>
  <c r="B142" i="80" s="1"/>
  <c r="B142" i="81" s="1"/>
  <c r="B142" i="89" s="1"/>
  <c r="B142" i="90"/>
  <c r="B142" i="91" s="1"/>
  <c r="B142" i="92" s="1"/>
  <c r="B142" i="93" s="1"/>
  <c r="B142" i="94"/>
  <c r="B142" i="95" s="1"/>
  <c r="H142" i="95"/>
  <c r="J142" i="95"/>
  <c r="B143" i="78"/>
  <c r="B143" i="80"/>
  <c r="B143" i="81"/>
  <c r="B143" i="89" s="1"/>
  <c r="B143" i="90" s="1"/>
  <c r="B143" i="91" s="1"/>
  <c r="B143" i="92" s="1"/>
  <c r="B143" i="93" s="1"/>
  <c r="B143" i="94" s="1"/>
  <c r="B143" i="95" s="1"/>
  <c r="H143" i="95"/>
  <c r="I143" i="95"/>
  <c r="J143" i="95"/>
  <c r="B144" i="78"/>
  <c r="B144" i="80" s="1"/>
  <c r="B144" i="81" s="1"/>
  <c r="B144" i="89"/>
  <c r="B144" i="90" s="1"/>
  <c r="B144" i="91" s="1"/>
  <c r="B144" i="92" s="1"/>
  <c r="B144" i="93"/>
  <c r="B144" i="94" s="1"/>
  <c r="B144" i="95" s="1"/>
  <c r="H144" i="95"/>
  <c r="B145" i="78"/>
  <c r="B145" i="80"/>
  <c r="B145" i="81" s="1"/>
  <c r="B145" i="89" s="1"/>
  <c r="B145" i="90" s="1"/>
  <c r="B145" i="91" s="1"/>
  <c r="B145" i="92" s="1"/>
  <c r="B145" i="93" s="1"/>
  <c r="B145" i="94" s="1"/>
  <c r="B145" i="95" s="1"/>
  <c r="H145" i="95"/>
  <c r="I145" i="95"/>
  <c r="J145" i="95"/>
  <c r="B146" i="78"/>
  <c r="B146" i="80"/>
  <c r="B146" i="81"/>
  <c r="B146" i="89" s="1"/>
  <c r="B146" i="90" s="1"/>
  <c r="B146" i="91" s="1"/>
  <c r="B146" i="92" s="1"/>
  <c r="B146" i="93" s="1"/>
  <c r="B146" i="94" s="1"/>
  <c r="B146" i="95" s="1"/>
  <c r="H146" i="95"/>
  <c r="J146" i="95"/>
  <c r="B147" i="78"/>
  <c r="B147" i="80" s="1"/>
  <c r="B147" i="81" s="1"/>
  <c r="B147" i="89" s="1"/>
  <c r="B147" i="90"/>
  <c r="B147" i="91" s="1"/>
  <c r="B147" i="92" s="1"/>
  <c r="B147" i="93" s="1"/>
  <c r="B147" i="94"/>
  <c r="B147" i="95" s="1"/>
  <c r="H147" i="95"/>
  <c r="I147" i="95"/>
  <c r="B129" i="78"/>
  <c r="B129" i="80"/>
  <c r="B129" i="81" s="1"/>
  <c r="B129" i="89" s="1"/>
  <c r="B129" i="90" s="1"/>
  <c r="B129" i="91"/>
  <c r="B129" i="92" s="1"/>
  <c r="B129" i="93" s="1"/>
  <c r="B129" i="94" s="1"/>
  <c r="B129" i="95" s="1"/>
  <c r="H129" i="95"/>
  <c r="J129" i="95"/>
  <c r="B130" i="78"/>
  <c r="B130" i="80" s="1"/>
  <c r="B130" i="81" s="1"/>
  <c r="B130" i="89" s="1"/>
  <c r="B130" i="90" s="1"/>
  <c r="B130" i="91" s="1"/>
  <c r="B130" i="92" s="1"/>
  <c r="B130" i="93" s="1"/>
  <c r="B130" i="94" s="1"/>
  <c r="B130" i="95" s="1"/>
  <c r="H130" i="95"/>
  <c r="I130" i="95"/>
  <c r="J130" i="95"/>
  <c r="B131" i="78"/>
  <c r="B131" i="80" s="1"/>
  <c r="B131" i="81" s="1"/>
  <c r="B131" i="89" s="1"/>
  <c r="B131" i="90"/>
  <c r="B131" i="91" s="1"/>
  <c r="B131" i="92" s="1"/>
  <c r="B131" i="93" s="1"/>
  <c r="B131" i="94" s="1"/>
  <c r="B131" i="95" s="1"/>
  <c r="H131" i="95"/>
  <c r="J131" i="95"/>
  <c r="B132" i="78"/>
  <c r="B132" i="80"/>
  <c r="B132" i="81"/>
  <c r="B132" i="89" s="1"/>
  <c r="B132" i="90" s="1"/>
  <c r="B132" i="91" s="1"/>
  <c r="B132" i="92"/>
  <c r="B132" i="93" s="1"/>
  <c r="B132" i="94" s="1"/>
  <c r="B132" i="95" s="1"/>
  <c r="H132" i="95"/>
  <c r="I132" i="95"/>
  <c r="J132" i="95"/>
  <c r="B133" i="78"/>
  <c r="B133" i="80" s="1"/>
  <c r="B133" i="81" s="1"/>
  <c r="B133" i="89" s="1"/>
  <c r="B133" i="90" s="1"/>
  <c r="B133" i="91" s="1"/>
  <c r="B133" i="92" s="1"/>
  <c r="B133" i="93" s="1"/>
  <c r="B133" i="94" s="1"/>
  <c r="B133" i="95" s="1"/>
  <c r="H133" i="95"/>
  <c r="J133" i="95"/>
  <c r="B134" i="78"/>
  <c r="B134" i="80"/>
  <c r="B134" i="81" s="1"/>
  <c r="B134" i="89" s="1"/>
  <c r="B134" i="90" s="1"/>
  <c r="B134" i="91"/>
  <c r="B134" i="92" s="1"/>
  <c r="B134" i="93" s="1"/>
  <c r="B134" i="94" s="1"/>
  <c r="B134" i="95" s="1"/>
  <c r="H134" i="95"/>
  <c r="I134" i="95"/>
  <c r="J134" i="95"/>
  <c r="B135" i="78"/>
  <c r="B135" i="80"/>
  <c r="B135" i="81"/>
  <c r="B135" i="89" s="1"/>
  <c r="B135" i="90" s="1"/>
  <c r="B135" i="91" s="1"/>
  <c r="B135" i="92"/>
  <c r="B135" i="93" s="1"/>
  <c r="B135" i="94" s="1"/>
  <c r="B135" i="95" s="1"/>
  <c r="H135" i="95"/>
  <c r="J135" i="95"/>
  <c r="B136" i="78"/>
  <c r="B136" i="80" s="1"/>
  <c r="B136" i="81" s="1"/>
  <c r="B136" i="89" s="1"/>
  <c r="B136" i="90" s="1"/>
  <c r="B136" i="91" s="1"/>
  <c r="B136" i="92" s="1"/>
  <c r="B136" i="93" s="1"/>
  <c r="B136" i="94" s="1"/>
  <c r="B136" i="95" s="1"/>
  <c r="H136" i="95"/>
  <c r="I136" i="95"/>
  <c r="J136" i="95"/>
  <c r="B137" i="78"/>
  <c r="B137" i="80"/>
  <c r="B137" i="81" s="1"/>
  <c r="B137" i="89" s="1"/>
  <c r="B137" i="90" s="1"/>
  <c r="B137" i="91"/>
  <c r="B137" i="92" s="1"/>
  <c r="B137" i="93" s="1"/>
  <c r="B137" i="94" s="1"/>
  <c r="B137" i="95" s="1"/>
  <c r="H137" i="95"/>
  <c r="J137" i="95"/>
  <c r="B10" i="94"/>
  <c r="C36" i="94"/>
  <c r="C37" i="94"/>
  <c r="C38" i="94"/>
  <c r="C39" i="94"/>
  <c r="C40" i="94"/>
  <c r="C41" i="94"/>
  <c r="C42" i="94"/>
  <c r="C43" i="94"/>
  <c r="C44" i="94"/>
  <c r="C45" i="94"/>
  <c r="C46" i="94"/>
  <c r="C47" i="94"/>
  <c r="C48" i="94"/>
  <c r="C49" i="94"/>
  <c r="C50" i="94"/>
  <c r="C51" i="94"/>
  <c r="C52" i="94"/>
  <c r="C53" i="94"/>
  <c r="C54" i="94"/>
  <c r="C55" i="94"/>
  <c r="C56" i="94"/>
  <c r="C57" i="94"/>
  <c r="C58" i="94"/>
  <c r="C34" i="94"/>
  <c r="C33" i="94" s="1"/>
  <c r="C35" i="94"/>
  <c r="C85" i="94"/>
  <c r="C86" i="94"/>
  <c r="C83" i="94" s="1"/>
  <c r="C87" i="94"/>
  <c r="C88" i="94"/>
  <c r="C89" i="94"/>
  <c r="C90" i="94"/>
  <c r="C91" i="94"/>
  <c r="C92" i="94"/>
  <c r="C93" i="94"/>
  <c r="C94" i="94"/>
  <c r="C95" i="94"/>
  <c r="C96" i="94"/>
  <c r="C97" i="94"/>
  <c r="C98" i="94"/>
  <c r="C99" i="94"/>
  <c r="C100" i="94"/>
  <c r="C101" i="94"/>
  <c r="C102" i="94"/>
  <c r="C103" i="94"/>
  <c r="C84" i="94"/>
  <c r="D33" i="94"/>
  <c r="D83" i="94"/>
  <c r="E33" i="94"/>
  <c r="E83" i="94"/>
  <c r="F33" i="94"/>
  <c r="F83" i="94"/>
  <c r="G33" i="94"/>
  <c r="G83" i="94"/>
  <c r="H33" i="94"/>
  <c r="H83" i="94"/>
  <c r="H10" i="94"/>
  <c r="H140" i="94"/>
  <c r="I33" i="94"/>
  <c r="I83" i="94"/>
  <c r="I10" i="94"/>
  <c r="J33" i="94"/>
  <c r="J83" i="94"/>
  <c r="J10" i="94"/>
  <c r="H141" i="94"/>
  <c r="H142" i="94"/>
  <c r="H143" i="94"/>
  <c r="H144" i="94"/>
  <c r="H145" i="94"/>
  <c r="H146" i="94"/>
  <c r="H147" i="94"/>
  <c r="B148" i="78"/>
  <c r="B148" i="80"/>
  <c r="B148" i="81" s="1"/>
  <c r="B148" i="89" s="1"/>
  <c r="B148" i="90"/>
  <c r="B148" i="91"/>
  <c r="B148" i="92" s="1"/>
  <c r="B148" i="93" s="1"/>
  <c r="B148" i="94" s="1"/>
  <c r="H148" i="94"/>
  <c r="H129" i="94"/>
  <c r="I129" i="94"/>
  <c r="H130" i="94"/>
  <c r="H131" i="94"/>
  <c r="I131" i="94"/>
  <c r="H132" i="94"/>
  <c r="H133" i="94"/>
  <c r="I133" i="94"/>
  <c r="H134" i="94"/>
  <c r="H135" i="94"/>
  <c r="I135" i="94"/>
  <c r="H136" i="94"/>
  <c r="H137" i="94"/>
  <c r="I137" i="94"/>
  <c r="B10" i="93"/>
  <c r="C36" i="93"/>
  <c r="C37" i="93"/>
  <c r="C38" i="93"/>
  <c r="C39" i="93"/>
  <c r="C40" i="93"/>
  <c r="C41" i="93"/>
  <c r="C42" i="93"/>
  <c r="C43" i="93"/>
  <c r="C44" i="93"/>
  <c r="C45" i="93"/>
  <c r="C46" i="93"/>
  <c r="C47" i="93"/>
  <c r="C48" i="93"/>
  <c r="C49" i="93"/>
  <c r="C50" i="93"/>
  <c r="C51" i="93"/>
  <c r="C52" i="93"/>
  <c r="C53" i="93"/>
  <c r="C54" i="93"/>
  <c r="C55" i="93"/>
  <c r="C56" i="93"/>
  <c r="C57" i="93"/>
  <c r="C58" i="93"/>
  <c r="C34" i="93"/>
  <c r="C33" i="93" s="1"/>
  <c r="C35" i="93"/>
  <c r="C85" i="93"/>
  <c r="C86" i="93"/>
  <c r="C87" i="93"/>
  <c r="C88" i="93"/>
  <c r="C89" i="93"/>
  <c r="C90" i="93"/>
  <c r="C91" i="93"/>
  <c r="C92" i="93"/>
  <c r="C93" i="93"/>
  <c r="C94" i="93"/>
  <c r="C95" i="93"/>
  <c r="C96" i="93"/>
  <c r="C97" i="93"/>
  <c r="C98" i="93"/>
  <c r="C99" i="93"/>
  <c r="C100" i="93"/>
  <c r="C101" i="93"/>
  <c r="C102" i="93"/>
  <c r="C103" i="93"/>
  <c r="C84" i="93"/>
  <c r="D33" i="93"/>
  <c r="D83" i="93"/>
  <c r="D13" i="93"/>
  <c r="E33" i="93"/>
  <c r="E83" i="93"/>
  <c r="F33" i="93"/>
  <c r="F83" i="93"/>
  <c r="G33" i="93"/>
  <c r="G83" i="93"/>
  <c r="H33" i="93"/>
  <c r="H83" i="93"/>
  <c r="H10" i="93"/>
  <c r="I33" i="93"/>
  <c r="I83" i="93"/>
  <c r="I10" i="93"/>
  <c r="J33" i="93"/>
  <c r="J83" i="93"/>
  <c r="J10" i="93"/>
  <c r="I142" i="93"/>
  <c r="J143" i="93"/>
  <c r="I144" i="93"/>
  <c r="J145" i="93"/>
  <c r="I146" i="93"/>
  <c r="J147" i="93"/>
  <c r="I148" i="93"/>
  <c r="J129" i="93"/>
  <c r="I130" i="93"/>
  <c r="J131" i="93"/>
  <c r="I132" i="93"/>
  <c r="J133" i="93"/>
  <c r="I134" i="93"/>
  <c r="J135" i="93"/>
  <c r="I136" i="93"/>
  <c r="J137" i="93"/>
  <c r="B10" i="92"/>
  <c r="C36" i="92"/>
  <c r="C37" i="92"/>
  <c r="C38" i="92"/>
  <c r="C39" i="92"/>
  <c r="C40" i="92"/>
  <c r="C41" i="92"/>
  <c r="C42" i="92"/>
  <c r="C43" i="92"/>
  <c r="C44" i="92"/>
  <c r="C45" i="92"/>
  <c r="C46" i="92"/>
  <c r="C47" i="92"/>
  <c r="C48" i="92"/>
  <c r="C49" i="92"/>
  <c r="C50" i="92"/>
  <c r="C51" i="92"/>
  <c r="C52" i="92"/>
  <c r="C53" i="92"/>
  <c r="C54" i="92"/>
  <c r="C55" i="92"/>
  <c r="C56" i="92"/>
  <c r="C57" i="92"/>
  <c r="C58" i="92"/>
  <c r="C34" i="92"/>
  <c r="C33" i="92" s="1"/>
  <c r="C35" i="92"/>
  <c r="C85" i="92"/>
  <c r="C86" i="92"/>
  <c r="C87" i="92"/>
  <c r="C88" i="92"/>
  <c r="C89" i="92"/>
  <c r="C90" i="92"/>
  <c r="C91" i="92"/>
  <c r="C92" i="92"/>
  <c r="C93" i="92"/>
  <c r="C94" i="92"/>
  <c r="C95" i="92"/>
  <c r="C96" i="92"/>
  <c r="C97" i="92"/>
  <c r="C98" i="92"/>
  <c r="C99" i="92"/>
  <c r="C100" i="92"/>
  <c r="C101" i="92"/>
  <c r="C102" i="92"/>
  <c r="C103" i="92"/>
  <c r="C84" i="92"/>
  <c r="D33" i="92"/>
  <c r="D83" i="92"/>
  <c r="D13" i="92"/>
  <c r="E33" i="92"/>
  <c r="E83" i="92"/>
  <c r="F33" i="92"/>
  <c r="F83" i="92"/>
  <c r="G33" i="92"/>
  <c r="G83" i="92"/>
  <c r="H33" i="92"/>
  <c r="H83" i="92"/>
  <c r="H10" i="92"/>
  <c r="I33" i="92"/>
  <c r="I83" i="92"/>
  <c r="I10" i="92"/>
  <c r="J33" i="92"/>
  <c r="J83" i="92"/>
  <c r="J10" i="92"/>
  <c r="J140" i="92"/>
  <c r="I141" i="92"/>
  <c r="J141" i="92"/>
  <c r="J142" i="92"/>
  <c r="I143" i="92"/>
  <c r="J143" i="92"/>
  <c r="J144" i="92"/>
  <c r="I145" i="92"/>
  <c r="J145" i="92"/>
  <c r="H146" i="92"/>
  <c r="J146" i="92"/>
  <c r="H147" i="92"/>
  <c r="I147" i="92"/>
  <c r="J147" i="92"/>
  <c r="J148" i="92"/>
  <c r="I129" i="92"/>
  <c r="J129" i="92"/>
  <c r="J130" i="92"/>
  <c r="I131" i="92"/>
  <c r="J131" i="92"/>
  <c r="J132" i="92"/>
  <c r="I133" i="92"/>
  <c r="J133" i="92"/>
  <c r="H134" i="92"/>
  <c r="J134" i="92"/>
  <c r="H135" i="92"/>
  <c r="I135" i="92"/>
  <c r="J135" i="92"/>
  <c r="J136" i="92"/>
  <c r="I137" i="92"/>
  <c r="J137" i="92"/>
  <c r="B10" i="91"/>
  <c r="F13" i="91" s="1"/>
  <c r="C36" i="91"/>
  <c r="C37" i="91"/>
  <c r="C38" i="91"/>
  <c r="C39" i="91"/>
  <c r="C40" i="91"/>
  <c r="C41" i="91"/>
  <c r="C42" i="91"/>
  <c r="C43" i="91"/>
  <c r="C44" i="91"/>
  <c r="C45" i="91"/>
  <c r="C46" i="91"/>
  <c r="C47" i="91"/>
  <c r="C48" i="91"/>
  <c r="C49" i="91"/>
  <c r="C50" i="91"/>
  <c r="C51" i="91"/>
  <c r="C52" i="91"/>
  <c r="C53" i="91"/>
  <c r="C54" i="91"/>
  <c r="C55" i="91"/>
  <c r="C56" i="91"/>
  <c r="C57" i="91"/>
  <c r="C58" i="91"/>
  <c r="C34" i="91"/>
  <c r="C33" i="91" s="1"/>
  <c r="C35" i="91"/>
  <c r="C85" i="91"/>
  <c r="C86" i="91"/>
  <c r="C87" i="91"/>
  <c r="C88" i="91"/>
  <c r="C89" i="91"/>
  <c r="C90" i="91"/>
  <c r="C91" i="91"/>
  <c r="C92" i="91"/>
  <c r="C93" i="91"/>
  <c r="C94" i="91"/>
  <c r="C95" i="91"/>
  <c r="C96" i="91"/>
  <c r="C97" i="91"/>
  <c r="C98" i="91"/>
  <c r="C99" i="91"/>
  <c r="C100" i="91"/>
  <c r="C101" i="91"/>
  <c r="C102" i="91"/>
  <c r="C103" i="91"/>
  <c r="C84" i="91"/>
  <c r="D33" i="91"/>
  <c r="D83" i="91"/>
  <c r="D13" i="91"/>
  <c r="E33" i="91"/>
  <c r="E83" i="91"/>
  <c r="F33" i="91"/>
  <c r="F83" i="91"/>
  <c r="G33" i="91"/>
  <c r="G83" i="91"/>
  <c r="H33" i="91"/>
  <c r="H83" i="91"/>
  <c r="H10" i="91"/>
  <c r="H146" i="91" s="1"/>
  <c r="I33" i="91"/>
  <c r="I83" i="91"/>
  <c r="I10" i="91"/>
  <c r="I141" i="91" s="1"/>
  <c r="I140" i="91"/>
  <c r="J33" i="91"/>
  <c r="J83" i="91"/>
  <c r="J10" i="91"/>
  <c r="J146" i="91" s="1"/>
  <c r="H141" i="91"/>
  <c r="I142" i="91"/>
  <c r="H143" i="91"/>
  <c r="H144" i="91"/>
  <c r="I144" i="91"/>
  <c r="H145" i="91"/>
  <c r="I145" i="91"/>
  <c r="J145" i="91"/>
  <c r="I146" i="91"/>
  <c r="H147" i="91"/>
  <c r="H148" i="91"/>
  <c r="I148" i="91"/>
  <c r="H129" i="91"/>
  <c r="I129" i="91"/>
  <c r="J129" i="91"/>
  <c r="I130" i="91"/>
  <c r="H131" i="91"/>
  <c r="H132" i="91"/>
  <c r="I132" i="91"/>
  <c r="H133" i="91"/>
  <c r="I133" i="91"/>
  <c r="J133" i="91"/>
  <c r="I134" i="91"/>
  <c r="H135" i="91"/>
  <c r="H136" i="91"/>
  <c r="I136" i="91"/>
  <c r="H137" i="91"/>
  <c r="I137" i="91"/>
  <c r="J137" i="91"/>
  <c r="B10" i="90"/>
  <c r="C36" i="90"/>
  <c r="C37" i="90"/>
  <c r="C38" i="90"/>
  <c r="C39" i="90"/>
  <c r="C40" i="90"/>
  <c r="C41" i="90"/>
  <c r="C42" i="90"/>
  <c r="C43" i="90"/>
  <c r="C44" i="90"/>
  <c r="C45" i="90"/>
  <c r="C46" i="90"/>
  <c r="C47" i="90"/>
  <c r="C48" i="90"/>
  <c r="C49" i="90"/>
  <c r="C50" i="90"/>
  <c r="C51" i="90"/>
  <c r="C52" i="90"/>
  <c r="C53" i="90"/>
  <c r="C54" i="90"/>
  <c r="C55" i="90"/>
  <c r="C56" i="90"/>
  <c r="C57" i="90"/>
  <c r="C58" i="90"/>
  <c r="C34" i="90"/>
  <c r="C35" i="90"/>
  <c r="C33" i="90"/>
  <c r="C84" i="90"/>
  <c r="C85" i="90"/>
  <c r="C86" i="90"/>
  <c r="C87" i="90"/>
  <c r="C88" i="90"/>
  <c r="C89" i="90"/>
  <c r="C90" i="90"/>
  <c r="C91" i="90"/>
  <c r="C92" i="90"/>
  <c r="C93" i="90"/>
  <c r="C94" i="90"/>
  <c r="C95" i="90"/>
  <c r="C96" i="90"/>
  <c r="C97" i="90"/>
  <c r="C98" i="90"/>
  <c r="C99" i="90"/>
  <c r="C100" i="90"/>
  <c r="C101" i="90"/>
  <c r="C102" i="90"/>
  <c r="C103" i="90"/>
  <c r="D33" i="90"/>
  <c r="D83" i="90"/>
  <c r="D13" i="90"/>
  <c r="E33" i="90"/>
  <c r="E83" i="90"/>
  <c r="E13" i="90"/>
  <c r="F33" i="90"/>
  <c r="F83" i="90"/>
  <c r="F13" i="90"/>
  <c r="G33" i="90"/>
  <c r="G83" i="90"/>
  <c r="G13" i="90"/>
  <c r="H33" i="90"/>
  <c r="H83" i="90"/>
  <c r="H10" i="90"/>
  <c r="H140" i="90"/>
  <c r="I33" i="90"/>
  <c r="I83" i="90"/>
  <c r="I10" i="90"/>
  <c r="J33" i="90"/>
  <c r="J83" i="90"/>
  <c r="J10" i="90"/>
  <c r="J140" i="90"/>
  <c r="H141" i="90"/>
  <c r="I141" i="90"/>
  <c r="J141" i="90"/>
  <c r="H142" i="90"/>
  <c r="J142" i="90"/>
  <c r="H143" i="90"/>
  <c r="I143" i="90"/>
  <c r="J143" i="90"/>
  <c r="H144" i="90"/>
  <c r="J144" i="90"/>
  <c r="H145" i="90"/>
  <c r="I145" i="90"/>
  <c r="J145" i="90"/>
  <c r="H146" i="90"/>
  <c r="J146" i="90"/>
  <c r="H147" i="90"/>
  <c r="I147" i="90"/>
  <c r="J147" i="90"/>
  <c r="H148" i="90"/>
  <c r="J148" i="90"/>
  <c r="H129" i="90"/>
  <c r="I129" i="90"/>
  <c r="J129" i="90"/>
  <c r="H130" i="90"/>
  <c r="J130" i="90"/>
  <c r="H131" i="90"/>
  <c r="I131" i="90"/>
  <c r="J131" i="90"/>
  <c r="H132" i="90"/>
  <c r="J132" i="90"/>
  <c r="H133" i="90"/>
  <c r="I133" i="90"/>
  <c r="J133" i="90"/>
  <c r="H134" i="90"/>
  <c r="J134" i="90"/>
  <c r="H135" i="90"/>
  <c r="I135" i="90"/>
  <c r="J135" i="90"/>
  <c r="H136" i="90"/>
  <c r="J136" i="90"/>
  <c r="H137" i="90"/>
  <c r="I137" i="90"/>
  <c r="J137" i="90"/>
  <c r="B10" i="89"/>
  <c r="C36" i="89"/>
  <c r="C37" i="89"/>
  <c r="C38" i="89"/>
  <c r="C39" i="89"/>
  <c r="C40" i="89"/>
  <c r="C41" i="89"/>
  <c r="C42" i="89"/>
  <c r="C43" i="89"/>
  <c r="C44" i="89"/>
  <c r="C45" i="89"/>
  <c r="C46" i="89"/>
  <c r="C47" i="89"/>
  <c r="C48" i="89"/>
  <c r="C49" i="89"/>
  <c r="C50" i="89"/>
  <c r="C51" i="89"/>
  <c r="C52" i="89"/>
  <c r="C53" i="89"/>
  <c r="C54" i="89"/>
  <c r="C55" i="89"/>
  <c r="C56" i="89"/>
  <c r="C57" i="89"/>
  <c r="C58" i="89"/>
  <c r="C34" i="89"/>
  <c r="C35" i="89"/>
  <c r="C85" i="89"/>
  <c r="C86" i="89"/>
  <c r="C87" i="89"/>
  <c r="C88" i="89"/>
  <c r="C89" i="89"/>
  <c r="C90" i="89"/>
  <c r="C91" i="89"/>
  <c r="C92" i="89"/>
  <c r="C93" i="89"/>
  <c r="C94" i="89"/>
  <c r="C95" i="89"/>
  <c r="C96" i="89"/>
  <c r="C97" i="89"/>
  <c r="C98" i="89"/>
  <c r="C99" i="89"/>
  <c r="C100" i="89"/>
  <c r="C101" i="89"/>
  <c r="C102" i="89"/>
  <c r="C103" i="89"/>
  <c r="C84" i="89"/>
  <c r="C83" i="89"/>
  <c r="D33" i="89"/>
  <c r="D83" i="89"/>
  <c r="D13" i="89"/>
  <c r="E33" i="89"/>
  <c r="E83" i="89"/>
  <c r="F33" i="89"/>
  <c r="F83" i="89"/>
  <c r="F13" i="89"/>
  <c r="G33" i="89"/>
  <c r="G83" i="89"/>
  <c r="H33" i="89"/>
  <c r="H83" i="89"/>
  <c r="H10" i="89"/>
  <c r="I33" i="89"/>
  <c r="I83" i="89"/>
  <c r="I10" i="89"/>
  <c r="I141" i="89" s="1"/>
  <c r="I140" i="89"/>
  <c r="J33" i="89"/>
  <c r="J83" i="89"/>
  <c r="J10" i="89"/>
  <c r="H141" i="89"/>
  <c r="I142" i="89"/>
  <c r="H143" i="89"/>
  <c r="I144" i="89"/>
  <c r="H145" i="89"/>
  <c r="I146" i="89"/>
  <c r="H147" i="89"/>
  <c r="I148" i="89"/>
  <c r="H129" i="89"/>
  <c r="I130" i="89"/>
  <c r="H131" i="89"/>
  <c r="I132" i="89"/>
  <c r="H133" i="89"/>
  <c r="I134" i="89"/>
  <c r="H135" i="89"/>
  <c r="I136" i="89"/>
  <c r="H137" i="89"/>
  <c r="B10" i="81"/>
  <c r="C36" i="81"/>
  <c r="C37" i="81"/>
  <c r="C38" i="81"/>
  <c r="C39" i="81"/>
  <c r="C40" i="81"/>
  <c r="C41" i="81"/>
  <c r="C42" i="81"/>
  <c r="C43" i="81"/>
  <c r="C44" i="81"/>
  <c r="C45" i="81"/>
  <c r="C46" i="81"/>
  <c r="C47" i="81"/>
  <c r="C48" i="81"/>
  <c r="C49" i="81"/>
  <c r="C50" i="81"/>
  <c r="C51" i="81"/>
  <c r="C52" i="81"/>
  <c r="C53" i="81"/>
  <c r="C54" i="81"/>
  <c r="C55" i="81"/>
  <c r="C56" i="81"/>
  <c r="C57" i="81"/>
  <c r="C58" i="81"/>
  <c r="C34" i="81"/>
  <c r="C33" i="81" s="1"/>
  <c r="C35" i="81"/>
  <c r="C84" i="81"/>
  <c r="C85" i="81"/>
  <c r="C86" i="81"/>
  <c r="C87" i="81"/>
  <c r="C88" i="81"/>
  <c r="C89" i="81"/>
  <c r="C90" i="81"/>
  <c r="C91" i="81"/>
  <c r="C92" i="81"/>
  <c r="C93" i="81"/>
  <c r="C94" i="81"/>
  <c r="C95" i="81"/>
  <c r="C96" i="81"/>
  <c r="C97" i="81"/>
  <c r="C98" i="81"/>
  <c r="C99" i="81"/>
  <c r="C100" i="81"/>
  <c r="C101" i="81"/>
  <c r="C102" i="81"/>
  <c r="C103" i="81"/>
  <c r="D33" i="81"/>
  <c r="D83" i="81"/>
  <c r="D13" i="81"/>
  <c r="E33" i="81"/>
  <c r="E83" i="81"/>
  <c r="F33" i="81"/>
  <c r="F83" i="81"/>
  <c r="G33" i="81"/>
  <c r="G83" i="81"/>
  <c r="H33" i="81"/>
  <c r="H83" i="81"/>
  <c r="H10" i="81"/>
  <c r="H140" i="81"/>
  <c r="I33" i="81"/>
  <c r="I83" i="81"/>
  <c r="I10" i="81"/>
  <c r="J33" i="81"/>
  <c r="J83" i="81"/>
  <c r="J10" i="81"/>
  <c r="J144" i="81" s="1"/>
  <c r="H141" i="81"/>
  <c r="H142" i="81"/>
  <c r="J142" i="81"/>
  <c r="H143" i="81"/>
  <c r="H144" i="81"/>
  <c r="H145" i="81"/>
  <c r="H134" i="81"/>
  <c r="H135" i="81"/>
  <c r="H136" i="81"/>
  <c r="H137" i="81"/>
  <c r="I137" i="81"/>
  <c r="H140" i="9"/>
  <c r="I140" i="9"/>
  <c r="J83" i="9"/>
  <c r="J33" i="9"/>
  <c r="J140" i="9"/>
  <c r="H141" i="9"/>
  <c r="I141" i="9"/>
  <c r="J141" i="9"/>
  <c r="H142" i="9"/>
  <c r="I142" i="9"/>
  <c r="J142" i="9"/>
  <c r="H143" i="9"/>
  <c r="I143" i="9"/>
  <c r="J143" i="9"/>
  <c r="H144" i="9"/>
  <c r="I144" i="9"/>
  <c r="J144" i="9"/>
  <c r="H145" i="9"/>
  <c r="I145" i="9"/>
  <c r="J145" i="9"/>
  <c r="H146" i="9"/>
  <c r="I146" i="9"/>
  <c r="J146" i="9"/>
  <c r="H147" i="9"/>
  <c r="I147" i="9"/>
  <c r="J147" i="9"/>
  <c r="H148" i="9"/>
  <c r="I148" i="9"/>
  <c r="J148" i="9"/>
  <c r="H129" i="9"/>
  <c r="I129" i="9"/>
  <c r="J129" i="9"/>
  <c r="H130" i="9"/>
  <c r="I130" i="9"/>
  <c r="J130" i="9"/>
  <c r="H131" i="9"/>
  <c r="I131" i="9"/>
  <c r="J131" i="9"/>
  <c r="H132" i="9"/>
  <c r="I132" i="9"/>
  <c r="J132" i="9"/>
  <c r="H133" i="9"/>
  <c r="I133" i="9"/>
  <c r="J133" i="9"/>
  <c r="H134" i="9"/>
  <c r="I134" i="9"/>
  <c r="J134" i="9"/>
  <c r="H135" i="9"/>
  <c r="I135" i="9"/>
  <c r="J135" i="9"/>
  <c r="H136" i="9"/>
  <c r="I136" i="9"/>
  <c r="J136" i="9"/>
  <c r="H137" i="9"/>
  <c r="I137" i="9"/>
  <c r="J137" i="9"/>
  <c r="B120" i="78"/>
  <c r="B120" i="80" s="1"/>
  <c r="B120" i="81" s="1"/>
  <c r="B120" i="89" s="1"/>
  <c r="B120" i="90" s="1"/>
  <c r="B120" i="91" s="1"/>
  <c r="B120" i="92" s="1"/>
  <c r="B120" i="93" s="1"/>
  <c r="B120" i="94" s="1"/>
  <c r="B120" i="95" s="1"/>
  <c r="H120" i="95"/>
  <c r="I120" i="95"/>
  <c r="J120" i="95"/>
  <c r="B121" i="78"/>
  <c r="B121" i="80" s="1"/>
  <c r="B121" i="81" s="1"/>
  <c r="B121" i="89"/>
  <c r="B121" i="90" s="1"/>
  <c r="B121" i="91" s="1"/>
  <c r="B121" i="92" s="1"/>
  <c r="B121" i="93" s="1"/>
  <c r="B121" i="94" s="1"/>
  <c r="B121" i="95" s="1"/>
  <c r="H121" i="95"/>
  <c r="I121" i="95"/>
  <c r="J121" i="95"/>
  <c r="B122" i="78"/>
  <c r="B122" i="80" s="1"/>
  <c r="B122" i="81" s="1"/>
  <c r="B122" i="89" s="1"/>
  <c r="B122" i="90" s="1"/>
  <c r="B122" i="91" s="1"/>
  <c r="B122" i="92"/>
  <c r="B122" i="93" s="1"/>
  <c r="B122" i="94" s="1"/>
  <c r="B122" i="95" s="1"/>
  <c r="H122" i="95"/>
  <c r="I122" i="95"/>
  <c r="J122" i="95"/>
  <c r="B123" i="78"/>
  <c r="B123" i="80"/>
  <c r="B123" i="81" s="1"/>
  <c r="B123" i="89" s="1"/>
  <c r="B123" i="90" s="1"/>
  <c r="B123" i="91" s="1"/>
  <c r="B123" i="92" s="1"/>
  <c r="B123" i="93" s="1"/>
  <c r="B123" i="94" s="1"/>
  <c r="B123" i="95"/>
  <c r="H123" i="95"/>
  <c r="I123" i="95"/>
  <c r="J123" i="95"/>
  <c r="B124" i="78"/>
  <c r="B124" i="80" s="1"/>
  <c r="B124" i="81" s="1"/>
  <c r="B124" i="89" s="1"/>
  <c r="B124" i="90" s="1"/>
  <c r="B124" i="91" s="1"/>
  <c r="B124" i="92" s="1"/>
  <c r="B124" i="93" s="1"/>
  <c r="B124" i="94" s="1"/>
  <c r="B124" i="95" s="1"/>
  <c r="H124" i="95"/>
  <c r="I124" i="95"/>
  <c r="J124" i="95"/>
  <c r="B125" i="78"/>
  <c r="B125" i="80" s="1"/>
  <c r="B125" i="81" s="1"/>
  <c r="B125" i="89" s="1"/>
  <c r="B125" i="90" s="1"/>
  <c r="B125" i="91" s="1"/>
  <c r="B125" i="92" s="1"/>
  <c r="B125" i="93" s="1"/>
  <c r="B125" i="94" s="1"/>
  <c r="B125" i="95" s="1"/>
  <c r="H125" i="95"/>
  <c r="I125" i="95"/>
  <c r="J125" i="95"/>
  <c r="B126" i="78"/>
  <c r="B126" i="80" s="1"/>
  <c r="B126" i="81"/>
  <c r="B126" i="89" s="1"/>
  <c r="B126" i="90" s="1"/>
  <c r="B126" i="91" s="1"/>
  <c r="B126" i="92" s="1"/>
  <c r="B126" i="93" s="1"/>
  <c r="B126" i="94" s="1"/>
  <c r="B126" i="95" s="1"/>
  <c r="H126" i="95"/>
  <c r="I126" i="95"/>
  <c r="J126" i="95"/>
  <c r="H120" i="94"/>
  <c r="I120" i="94"/>
  <c r="H121" i="94"/>
  <c r="I121" i="94"/>
  <c r="H122" i="94"/>
  <c r="I122" i="94"/>
  <c r="H123" i="94"/>
  <c r="I123" i="94"/>
  <c r="H124" i="94"/>
  <c r="I124" i="94"/>
  <c r="H125" i="94"/>
  <c r="I125" i="94"/>
  <c r="H126" i="94"/>
  <c r="I126" i="94"/>
  <c r="H120" i="93"/>
  <c r="I120" i="93"/>
  <c r="J120" i="93"/>
  <c r="I121" i="93"/>
  <c r="J121" i="93"/>
  <c r="I122" i="93"/>
  <c r="J122" i="93"/>
  <c r="I123" i="93"/>
  <c r="J123" i="93"/>
  <c r="H124" i="93"/>
  <c r="I124" i="93"/>
  <c r="J124" i="93"/>
  <c r="I125" i="93"/>
  <c r="J125" i="93"/>
  <c r="I126" i="93"/>
  <c r="J126" i="93"/>
  <c r="H120" i="92"/>
  <c r="I120" i="92"/>
  <c r="J120" i="92"/>
  <c r="H121" i="92"/>
  <c r="I121" i="92"/>
  <c r="J121" i="92"/>
  <c r="H122" i="92"/>
  <c r="I122" i="92"/>
  <c r="J122" i="92"/>
  <c r="H123" i="92"/>
  <c r="I123" i="92"/>
  <c r="J123" i="92"/>
  <c r="H124" i="92"/>
  <c r="I124" i="92"/>
  <c r="J124" i="92"/>
  <c r="H125" i="92"/>
  <c r="I125" i="92"/>
  <c r="J125" i="92"/>
  <c r="H126" i="92"/>
  <c r="I126" i="92"/>
  <c r="J126" i="92"/>
  <c r="H120" i="91"/>
  <c r="I120" i="91"/>
  <c r="J120" i="91"/>
  <c r="H121" i="91"/>
  <c r="I121" i="91"/>
  <c r="J121" i="91"/>
  <c r="H122" i="91"/>
  <c r="I122" i="91"/>
  <c r="J122" i="91"/>
  <c r="H123" i="91"/>
  <c r="I123" i="91"/>
  <c r="J123" i="91"/>
  <c r="H124" i="91"/>
  <c r="I124" i="91"/>
  <c r="J124" i="91"/>
  <c r="H125" i="91"/>
  <c r="I125" i="91"/>
  <c r="J125" i="91"/>
  <c r="H126" i="91"/>
  <c r="I126" i="91"/>
  <c r="J126" i="91"/>
  <c r="H120" i="90"/>
  <c r="I120" i="90"/>
  <c r="J120" i="90"/>
  <c r="H121" i="90"/>
  <c r="I121" i="90"/>
  <c r="J121" i="90"/>
  <c r="H122" i="90"/>
  <c r="I122" i="90"/>
  <c r="J122" i="90"/>
  <c r="H123" i="90"/>
  <c r="I123" i="90"/>
  <c r="J123" i="90"/>
  <c r="H124" i="90"/>
  <c r="I124" i="90"/>
  <c r="J124" i="90"/>
  <c r="H125" i="90"/>
  <c r="I125" i="90"/>
  <c r="J125" i="90"/>
  <c r="H126" i="90"/>
  <c r="I126" i="90"/>
  <c r="J126" i="90"/>
  <c r="I120" i="89"/>
  <c r="J120" i="89"/>
  <c r="H121" i="89"/>
  <c r="I121" i="89"/>
  <c r="J121" i="89"/>
  <c r="I122" i="89"/>
  <c r="J122" i="89"/>
  <c r="H123" i="89"/>
  <c r="I123" i="89"/>
  <c r="J123" i="89"/>
  <c r="I124" i="89"/>
  <c r="J124" i="89"/>
  <c r="H125" i="89"/>
  <c r="I125" i="89"/>
  <c r="J125" i="89"/>
  <c r="I126" i="89"/>
  <c r="J126" i="89"/>
  <c r="H120" i="81"/>
  <c r="H121" i="81"/>
  <c r="H122" i="81"/>
  <c r="H123" i="81"/>
  <c r="H124" i="81"/>
  <c r="J124" i="81"/>
  <c r="H125" i="81"/>
  <c r="I125" i="81"/>
  <c r="H126" i="81"/>
  <c r="C118" i="9"/>
  <c r="J119" i="9"/>
  <c r="J120" i="9"/>
  <c r="J121" i="9"/>
  <c r="J122" i="9"/>
  <c r="J123" i="9"/>
  <c r="J124" i="9"/>
  <c r="J125" i="9"/>
  <c r="J126" i="9"/>
  <c r="I119" i="9"/>
  <c r="I120" i="9"/>
  <c r="I121" i="9"/>
  <c r="I122" i="9"/>
  <c r="I123" i="9"/>
  <c r="I124" i="9"/>
  <c r="I118" i="9" s="1"/>
  <c r="I125" i="9"/>
  <c r="I126" i="9"/>
  <c r="H119" i="9"/>
  <c r="H120" i="9"/>
  <c r="H121" i="9"/>
  <c r="H122" i="9"/>
  <c r="H123" i="9"/>
  <c r="H124" i="9"/>
  <c r="H125" i="9"/>
  <c r="H126" i="9"/>
  <c r="B107" i="78"/>
  <c r="B107" i="80" s="1"/>
  <c r="B107" i="81" s="1"/>
  <c r="B107" i="89" s="1"/>
  <c r="B107" i="90" s="1"/>
  <c r="B107" i="91" s="1"/>
  <c r="B107" i="92" s="1"/>
  <c r="B107" i="93" s="1"/>
  <c r="B107" i="94" s="1"/>
  <c r="B107" i="95" s="1"/>
  <c r="H107" i="95"/>
  <c r="I107" i="95"/>
  <c r="J107" i="95"/>
  <c r="B108" i="78"/>
  <c r="B108" i="80"/>
  <c r="B108" i="81" s="1"/>
  <c r="B108" i="89" s="1"/>
  <c r="B108" i="90" s="1"/>
  <c r="B108" i="91" s="1"/>
  <c r="B108" i="92" s="1"/>
  <c r="B108" i="93" s="1"/>
  <c r="B108" i="94" s="1"/>
  <c r="B108" i="95" s="1"/>
  <c r="H108" i="95"/>
  <c r="I108" i="95"/>
  <c r="J108" i="95"/>
  <c r="B109" i="78"/>
  <c r="B109" i="80" s="1"/>
  <c r="B109" i="81" s="1"/>
  <c r="B109" i="89" s="1"/>
  <c r="B109" i="90"/>
  <c r="B109" i="91" s="1"/>
  <c r="B109" i="92" s="1"/>
  <c r="B109" i="93" s="1"/>
  <c r="B109" i="94" s="1"/>
  <c r="B109" i="95" s="1"/>
  <c r="H109" i="95"/>
  <c r="I109" i="95"/>
  <c r="J109" i="95"/>
  <c r="B110" i="78"/>
  <c r="B110" i="80" s="1"/>
  <c r="B110" i="81" s="1"/>
  <c r="B110" i="89" s="1"/>
  <c r="B110" i="90" s="1"/>
  <c r="B110" i="91" s="1"/>
  <c r="B110" i="92" s="1"/>
  <c r="B110" i="93" s="1"/>
  <c r="B110" i="94" s="1"/>
  <c r="B110" i="95" s="1"/>
  <c r="H110" i="95"/>
  <c r="I110" i="95"/>
  <c r="J110" i="95"/>
  <c r="B111" i="78"/>
  <c r="B111" i="80" s="1"/>
  <c r="B111" i="81"/>
  <c r="B111" i="89" s="1"/>
  <c r="B111" i="90" s="1"/>
  <c r="B111" i="91" s="1"/>
  <c r="B111" i="92" s="1"/>
  <c r="B111" i="93" s="1"/>
  <c r="B111" i="94" s="1"/>
  <c r="B111" i="95" s="1"/>
  <c r="H111" i="95"/>
  <c r="I111" i="95"/>
  <c r="J111" i="95"/>
  <c r="B112" i="78"/>
  <c r="B112" i="80"/>
  <c r="B112" i="81" s="1"/>
  <c r="B112" i="89" s="1"/>
  <c r="B112" i="90" s="1"/>
  <c r="B112" i="91"/>
  <c r="B112" i="92" s="1"/>
  <c r="B112" i="93" s="1"/>
  <c r="B112" i="94" s="1"/>
  <c r="B112" i="95" s="1"/>
  <c r="H112" i="95"/>
  <c r="I112" i="95"/>
  <c r="J112" i="95"/>
  <c r="B113" i="78"/>
  <c r="B113" i="80" s="1"/>
  <c r="B113" i="81" s="1"/>
  <c r="B113" i="89" s="1"/>
  <c r="B113" i="90" s="1"/>
  <c r="B113" i="91" s="1"/>
  <c r="B113" i="92" s="1"/>
  <c r="B113" i="93" s="1"/>
  <c r="B113" i="94" s="1"/>
  <c r="B113" i="95" s="1"/>
  <c r="H113" i="95"/>
  <c r="I113" i="95"/>
  <c r="J113" i="95"/>
  <c r="J105" i="95" s="1"/>
  <c r="B114" i="78"/>
  <c r="B114" i="80" s="1"/>
  <c r="B114" i="81" s="1"/>
  <c r="B114" i="89"/>
  <c r="B114" i="90" s="1"/>
  <c r="B114" i="91" s="1"/>
  <c r="B114" i="92" s="1"/>
  <c r="B114" i="93" s="1"/>
  <c r="B114" i="94" s="1"/>
  <c r="B114" i="95" s="1"/>
  <c r="H114" i="95"/>
  <c r="I114" i="95"/>
  <c r="J114" i="95"/>
  <c r="B115" i="78"/>
  <c r="B115" i="80" s="1"/>
  <c r="B115" i="81" s="1"/>
  <c r="B115" i="89" s="1"/>
  <c r="B115" i="90" s="1"/>
  <c r="B115" i="91" s="1"/>
  <c r="B115" i="92" s="1"/>
  <c r="B115" i="93" s="1"/>
  <c r="B115" i="94" s="1"/>
  <c r="B115" i="95" s="1"/>
  <c r="H115" i="95"/>
  <c r="I115" i="95"/>
  <c r="J115" i="95"/>
  <c r="B116" i="78"/>
  <c r="B116" i="80"/>
  <c r="B116" i="81" s="1"/>
  <c r="B116" i="89" s="1"/>
  <c r="B116" i="90" s="1"/>
  <c r="B116" i="91" s="1"/>
  <c r="B116" i="92" s="1"/>
  <c r="B116" i="93" s="1"/>
  <c r="B116" i="94" s="1"/>
  <c r="B116" i="95" s="1"/>
  <c r="H116" i="95"/>
  <c r="I116" i="95"/>
  <c r="J116" i="95"/>
  <c r="B117" i="78"/>
  <c r="B117" i="80" s="1"/>
  <c r="B117" i="81" s="1"/>
  <c r="B117" i="89" s="1"/>
  <c r="B117" i="90"/>
  <c r="B117" i="91" s="1"/>
  <c r="B117" i="92" s="1"/>
  <c r="B117" i="93" s="1"/>
  <c r="B117" i="94" s="1"/>
  <c r="B117" i="95" s="1"/>
  <c r="H117" i="95"/>
  <c r="I117" i="95"/>
  <c r="J117" i="95"/>
  <c r="H107" i="94"/>
  <c r="I107" i="94"/>
  <c r="H108" i="94"/>
  <c r="I108" i="94"/>
  <c r="H109" i="94"/>
  <c r="I109" i="94"/>
  <c r="H110" i="94"/>
  <c r="I110" i="94"/>
  <c r="H111" i="94"/>
  <c r="I111" i="94"/>
  <c r="H112" i="94"/>
  <c r="I112" i="94"/>
  <c r="H113" i="94"/>
  <c r="I113" i="94"/>
  <c r="H114" i="94"/>
  <c r="I114" i="94"/>
  <c r="H115" i="94"/>
  <c r="I115" i="94"/>
  <c r="H116" i="94"/>
  <c r="I116" i="94"/>
  <c r="H117" i="94"/>
  <c r="I117" i="94"/>
  <c r="I107" i="93"/>
  <c r="J107" i="93"/>
  <c r="I108" i="93"/>
  <c r="J108" i="93"/>
  <c r="H109" i="93"/>
  <c r="I109" i="93"/>
  <c r="J109" i="93"/>
  <c r="I110" i="93"/>
  <c r="J110" i="93"/>
  <c r="I111" i="93"/>
  <c r="J111" i="93"/>
  <c r="I112" i="93"/>
  <c r="J112" i="93"/>
  <c r="H113" i="93"/>
  <c r="I113" i="93"/>
  <c r="J113" i="93"/>
  <c r="I114" i="93"/>
  <c r="J114" i="93"/>
  <c r="I115" i="93"/>
  <c r="J115" i="93"/>
  <c r="I116" i="93"/>
  <c r="J116" i="93"/>
  <c r="H117" i="93"/>
  <c r="I117" i="93"/>
  <c r="J117" i="93"/>
  <c r="H107" i="92"/>
  <c r="I107" i="92"/>
  <c r="J107" i="92"/>
  <c r="H108" i="92"/>
  <c r="I108" i="92"/>
  <c r="J108" i="92"/>
  <c r="H109" i="92"/>
  <c r="I109" i="92"/>
  <c r="J109" i="92"/>
  <c r="H110" i="92"/>
  <c r="I110" i="92"/>
  <c r="J110" i="92"/>
  <c r="H111" i="92"/>
  <c r="I111" i="92"/>
  <c r="J111" i="92"/>
  <c r="H112" i="92"/>
  <c r="I112" i="92"/>
  <c r="J112" i="92"/>
  <c r="H113" i="92"/>
  <c r="I113" i="92"/>
  <c r="J113" i="92"/>
  <c r="H114" i="92"/>
  <c r="I114" i="92"/>
  <c r="J114" i="92"/>
  <c r="H115" i="92"/>
  <c r="I115" i="92"/>
  <c r="J115" i="92"/>
  <c r="H116" i="92"/>
  <c r="I116" i="92"/>
  <c r="J116" i="92"/>
  <c r="H117" i="92"/>
  <c r="I117" i="92"/>
  <c r="J117" i="92"/>
  <c r="H107" i="91"/>
  <c r="I107" i="91"/>
  <c r="J107" i="91"/>
  <c r="H108" i="91"/>
  <c r="I108" i="91"/>
  <c r="J108" i="91"/>
  <c r="H109" i="91"/>
  <c r="I109" i="91"/>
  <c r="J109" i="91"/>
  <c r="H110" i="91"/>
  <c r="I110" i="91"/>
  <c r="J110" i="91"/>
  <c r="H111" i="91"/>
  <c r="I111" i="91"/>
  <c r="J111" i="91"/>
  <c r="H112" i="91"/>
  <c r="I112" i="91"/>
  <c r="J112" i="91"/>
  <c r="H113" i="91"/>
  <c r="I113" i="91"/>
  <c r="J113" i="91"/>
  <c r="H114" i="91"/>
  <c r="I114" i="91"/>
  <c r="J114" i="91"/>
  <c r="H115" i="91"/>
  <c r="I115" i="91"/>
  <c r="J115" i="91"/>
  <c r="H116" i="91"/>
  <c r="I116" i="91"/>
  <c r="J116" i="91"/>
  <c r="H117" i="91"/>
  <c r="I117" i="91"/>
  <c r="J117" i="91"/>
  <c r="H108" i="90"/>
  <c r="I108" i="90"/>
  <c r="J108" i="90"/>
  <c r="H109" i="90"/>
  <c r="I109" i="90"/>
  <c r="J109" i="90"/>
  <c r="H110" i="90"/>
  <c r="I110" i="90"/>
  <c r="J110" i="90"/>
  <c r="H111" i="90"/>
  <c r="I111" i="90"/>
  <c r="J111" i="90"/>
  <c r="H112" i="90"/>
  <c r="I112" i="90"/>
  <c r="J112" i="90"/>
  <c r="H113" i="90"/>
  <c r="I113" i="90"/>
  <c r="J113" i="90"/>
  <c r="H114" i="90"/>
  <c r="I114" i="90"/>
  <c r="J114" i="90"/>
  <c r="H115" i="90"/>
  <c r="I115" i="90"/>
  <c r="J115" i="90"/>
  <c r="H116" i="90"/>
  <c r="I116" i="90"/>
  <c r="J116" i="90"/>
  <c r="H117" i="90"/>
  <c r="I117" i="90"/>
  <c r="J117" i="90"/>
  <c r="H107" i="89"/>
  <c r="I107" i="89"/>
  <c r="J107" i="89"/>
  <c r="I108" i="89"/>
  <c r="J108" i="89"/>
  <c r="H109" i="89"/>
  <c r="I109" i="89"/>
  <c r="J109" i="89"/>
  <c r="I110" i="89"/>
  <c r="J110" i="89"/>
  <c r="H111" i="89"/>
  <c r="I111" i="89"/>
  <c r="J111" i="89"/>
  <c r="I112" i="89"/>
  <c r="J112" i="89"/>
  <c r="H113" i="89"/>
  <c r="I113" i="89"/>
  <c r="J113" i="89"/>
  <c r="I114" i="89"/>
  <c r="J114" i="89"/>
  <c r="H115" i="89"/>
  <c r="I115" i="89"/>
  <c r="J115" i="89"/>
  <c r="I116" i="89"/>
  <c r="J116" i="89"/>
  <c r="H117" i="89"/>
  <c r="I117" i="89"/>
  <c r="J117" i="89"/>
  <c r="H107" i="81"/>
  <c r="I107" i="81"/>
  <c r="H108" i="81"/>
  <c r="H109" i="81"/>
  <c r="J109" i="81"/>
  <c r="H110" i="81"/>
  <c r="H111" i="81"/>
  <c r="H112" i="81"/>
  <c r="H113" i="81"/>
  <c r="H114" i="81"/>
  <c r="J114" i="81"/>
  <c r="H115" i="81"/>
  <c r="I115" i="81"/>
  <c r="H116" i="81"/>
  <c r="H117" i="81"/>
  <c r="J117" i="81"/>
  <c r="H107" i="90"/>
  <c r="I107" i="90"/>
  <c r="J107" i="90"/>
  <c r="H107" i="9"/>
  <c r="I107" i="9"/>
  <c r="J107" i="9"/>
  <c r="H108" i="9"/>
  <c r="I108" i="9"/>
  <c r="J108" i="9"/>
  <c r="H109" i="9"/>
  <c r="I109" i="9"/>
  <c r="J109" i="9"/>
  <c r="H110" i="9"/>
  <c r="I110" i="9"/>
  <c r="J110" i="9"/>
  <c r="H111" i="9"/>
  <c r="I111" i="9"/>
  <c r="J111" i="9"/>
  <c r="H112" i="9"/>
  <c r="I112" i="9"/>
  <c r="J112" i="9"/>
  <c r="H113" i="9"/>
  <c r="I113" i="9"/>
  <c r="J113" i="9"/>
  <c r="H114" i="9"/>
  <c r="I114" i="9"/>
  <c r="J114" i="9"/>
  <c r="H115" i="9"/>
  <c r="I115" i="9"/>
  <c r="J115" i="9"/>
  <c r="H116" i="9"/>
  <c r="I116" i="9"/>
  <c r="J116" i="9"/>
  <c r="H117" i="9"/>
  <c r="I117" i="9"/>
  <c r="J117" i="9"/>
  <c r="B85" i="78"/>
  <c r="B85" i="80"/>
  <c r="B85" i="81" s="1"/>
  <c r="B85" i="89" s="1"/>
  <c r="B85" i="90" s="1"/>
  <c r="B85" i="91"/>
  <c r="B85" i="92" s="1"/>
  <c r="B85" i="93" s="1"/>
  <c r="B85" i="94" s="1"/>
  <c r="B85" i="95" s="1"/>
  <c r="B86" i="78"/>
  <c r="B86" i="80" s="1"/>
  <c r="B86" i="81" s="1"/>
  <c r="B86" i="89" s="1"/>
  <c r="B86" i="90" s="1"/>
  <c r="B86" i="91" s="1"/>
  <c r="B86" i="92" s="1"/>
  <c r="B86" i="93" s="1"/>
  <c r="B86" i="94" s="1"/>
  <c r="B86" i="95" s="1"/>
  <c r="B87" i="78"/>
  <c r="B87" i="80"/>
  <c r="B87" i="81" s="1"/>
  <c r="B87" i="89" s="1"/>
  <c r="B87" i="90" s="1"/>
  <c r="B87" i="91" s="1"/>
  <c r="B87" i="92" s="1"/>
  <c r="B87" i="93" s="1"/>
  <c r="B87" i="94" s="1"/>
  <c r="B87" i="95" s="1"/>
  <c r="B88" i="78"/>
  <c r="B88" i="80" s="1"/>
  <c r="B88" i="81" s="1"/>
  <c r="B88" i="89"/>
  <c r="B88" i="90" s="1"/>
  <c r="B88" i="91" s="1"/>
  <c r="B88" i="92" s="1"/>
  <c r="B88" i="93" s="1"/>
  <c r="B88" i="94" s="1"/>
  <c r="B88" i="95" s="1"/>
  <c r="B89" i="78"/>
  <c r="B89" i="80"/>
  <c r="B89" i="81" s="1"/>
  <c r="B89" i="89" s="1"/>
  <c r="B89" i="90" s="1"/>
  <c r="B89" i="91"/>
  <c r="B89" i="92" s="1"/>
  <c r="B89" i="93" s="1"/>
  <c r="B89" i="94" s="1"/>
  <c r="B89" i="95" s="1"/>
  <c r="B90" i="78"/>
  <c r="B90" i="80" s="1"/>
  <c r="B90" i="81" s="1"/>
  <c r="B90" i="89" s="1"/>
  <c r="B90" i="90" s="1"/>
  <c r="B90" i="91" s="1"/>
  <c r="B90" i="92" s="1"/>
  <c r="B90" i="93"/>
  <c r="B90" i="94" s="1"/>
  <c r="B90" i="95" s="1"/>
  <c r="B91" i="78"/>
  <c r="B91" i="80"/>
  <c r="B91" i="81" s="1"/>
  <c r="B91" i="89" s="1"/>
  <c r="B91" i="90" s="1"/>
  <c r="B91" i="91" s="1"/>
  <c r="B91" i="92" s="1"/>
  <c r="B91" i="93" s="1"/>
  <c r="B91" i="94" s="1"/>
  <c r="B91" i="95"/>
  <c r="B92" i="78"/>
  <c r="B92" i="80" s="1"/>
  <c r="B92" i="81" s="1"/>
  <c r="B92" i="89"/>
  <c r="B92" i="90" s="1"/>
  <c r="B92" i="91" s="1"/>
  <c r="B92" i="92" s="1"/>
  <c r="B92" i="93" s="1"/>
  <c r="B92" i="94" s="1"/>
  <c r="B92" i="95" s="1"/>
  <c r="B93" i="78"/>
  <c r="B93" i="80"/>
  <c r="B93" i="81" s="1"/>
  <c r="B93" i="89" s="1"/>
  <c r="B93" i="90" s="1"/>
  <c r="B93" i="91"/>
  <c r="B93" i="92" s="1"/>
  <c r="B93" i="93" s="1"/>
  <c r="B93" i="94" s="1"/>
  <c r="B93" i="95" s="1"/>
  <c r="B94" i="78"/>
  <c r="B94" i="80" s="1"/>
  <c r="B94" i="81" s="1"/>
  <c r="B94" i="89" s="1"/>
  <c r="B94" i="90" s="1"/>
  <c r="B94" i="91" s="1"/>
  <c r="B94" i="92" s="1"/>
  <c r="B94" i="93" s="1"/>
  <c r="B94" i="94" s="1"/>
  <c r="B94" i="95" s="1"/>
  <c r="B95" i="78"/>
  <c r="B95" i="80"/>
  <c r="B95" i="81" s="1"/>
  <c r="B95" i="89" s="1"/>
  <c r="B95" i="90" s="1"/>
  <c r="B95" i="91" s="1"/>
  <c r="B95" i="92" s="1"/>
  <c r="B95" i="93" s="1"/>
  <c r="B95" i="94" s="1"/>
  <c r="B95" i="95" s="1"/>
  <c r="B96" i="78"/>
  <c r="B96" i="80" s="1"/>
  <c r="B96" i="81" s="1"/>
  <c r="B96" i="89"/>
  <c r="B96" i="90" s="1"/>
  <c r="B96" i="91" s="1"/>
  <c r="B96" i="92" s="1"/>
  <c r="B96" i="93" s="1"/>
  <c r="B96" i="94" s="1"/>
  <c r="B96" i="95" s="1"/>
  <c r="B97" i="78"/>
  <c r="B97" i="80"/>
  <c r="B97" i="81" s="1"/>
  <c r="B97" i="89" s="1"/>
  <c r="B97" i="90" s="1"/>
  <c r="B97" i="91"/>
  <c r="B97" i="92" s="1"/>
  <c r="B97" i="93" s="1"/>
  <c r="B97" i="94" s="1"/>
  <c r="B97" i="95" s="1"/>
  <c r="B98" i="78"/>
  <c r="B98" i="80" s="1"/>
  <c r="B98" i="81" s="1"/>
  <c r="B98" i="89" s="1"/>
  <c r="B98" i="90" s="1"/>
  <c r="B98" i="91" s="1"/>
  <c r="B98" i="92" s="1"/>
  <c r="B98" i="93" s="1"/>
  <c r="B98" i="94" s="1"/>
  <c r="B98" i="95" s="1"/>
  <c r="B99" i="78"/>
  <c r="B99" i="80"/>
  <c r="B99" i="81" s="1"/>
  <c r="B99" i="89" s="1"/>
  <c r="B99" i="90" s="1"/>
  <c r="B99" i="91" s="1"/>
  <c r="B99" i="92" s="1"/>
  <c r="B99" i="93" s="1"/>
  <c r="B99" i="94" s="1"/>
  <c r="B99" i="95" s="1"/>
  <c r="B100" i="78"/>
  <c r="B100" i="80" s="1"/>
  <c r="B100" i="81" s="1"/>
  <c r="B100" i="89"/>
  <c r="B100" i="90" s="1"/>
  <c r="B100" i="91" s="1"/>
  <c r="B100" i="92" s="1"/>
  <c r="B100" i="93" s="1"/>
  <c r="B100" i="94" s="1"/>
  <c r="B100" i="95" s="1"/>
  <c r="B101" i="78"/>
  <c r="B101" i="80"/>
  <c r="B101" i="81" s="1"/>
  <c r="B101" i="89" s="1"/>
  <c r="B101" i="90" s="1"/>
  <c r="B101" i="91"/>
  <c r="B101" i="92" s="1"/>
  <c r="B101" i="93" s="1"/>
  <c r="B101" i="94" s="1"/>
  <c r="B101" i="95" s="1"/>
  <c r="B102" i="78"/>
  <c r="B102" i="80" s="1"/>
  <c r="B102" i="81" s="1"/>
  <c r="B102" i="89" s="1"/>
  <c r="B102" i="90" s="1"/>
  <c r="B102" i="91" s="1"/>
  <c r="B102" i="92" s="1"/>
  <c r="B102" i="93" s="1"/>
  <c r="B102" i="94" s="1"/>
  <c r="B102" i="95" s="1"/>
  <c r="B103" i="78"/>
  <c r="B103" i="80"/>
  <c r="B103" i="81" s="1"/>
  <c r="B103" i="89" s="1"/>
  <c r="B103" i="90" s="1"/>
  <c r="B103" i="91" s="1"/>
  <c r="B103" i="92" s="1"/>
  <c r="B103" i="93" s="1"/>
  <c r="B103" i="94" s="1"/>
  <c r="B103" i="95" s="1"/>
  <c r="C87" i="80"/>
  <c r="C88" i="80"/>
  <c r="C89" i="80"/>
  <c r="C90" i="80"/>
  <c r="C91" i="80"/>
  <c r="C92" i="80"/>
  <c r="C93" i="80"/>
  <c r="C94" i="80"/>
  <c r="C95" i="80"/>
  <c r="C96" i="80"/>
  <c r="C97" i="80"/>
  <c r="C98" i="80"/>
  <c r="C99" i="80"/>
  <c r="C100" i="80"/>
  <c r="C101" i="80"/>
  <c r="C102" i="80"/>
  <c r="C103" i="80"/>
  <c r="C103" i="78"/>
  <c r="C102" i="78"/>
  <c r="C101" i="78"/>
  <c r="C100" i="78"/>
  <c r="C99" i="78"/>
  <c r="C98" i="78"/>
  <c r="C97" i="78"/>
  <c r="C96" i="78"/>
  <c r="C95" i="78"/>
  <c r="C94" i="78"/>
  <c r="C93" i="78"/>
  <c r="C92" i="78"/>
  <c r="C91" i="78"/>
  <c r="C90" i="78"/>
  <c r="C89" i="78"/>
  <c r="C88" i="78"/>
  <c r="C87" i="78"/>
  <c r="C86" i="78"/>
  <c r="C85" i="78"/>
  <c r="C84" i="78"/>
  <c r="B63" i="78"/>
  <c r="B63" i="80"/>
  <c r="B63" i="81"/>
  <c r="B63" i="89" s="1"/>
  <c r="B63" i="90" s="1"/>
  <c r="B63" i="91" s="1"/>
  <c r="B63" i="92" s="1"/>
  <c r="B63" i="93" s="1"/>
  <c r="B63" i="94" s="1"/>
  <c r="B63" i="95" s="1"/>
  <c r="H63" i="95"/>
  <c r="I63" i="95"/>
  <c r="J63" i="95"/>
  <c r="B64" i="78"/>
  <c r="B64" i="80"/>
  <c r="B64" i="81" s="1"/>
  <c r="B64" i="89" s="1"/>
  <c r="B64" i="90" s="1"/>
  <c r="B64" i="91"/>
  <c r="B64" i="92" s="1"/>
  <c r="B64" i="93" s="1"/>
  <c r="B64" i="94" s="1"/>
  <c r="B64" i="95" s="1"/>
  <c r="H64" i="95"/>
  <c r="I64" i="95"/>
  <c r="J64" i="95"/>
  <c r="B65" i="78"/>
  <c r="B65" i="80" s="1"/>
  <c r="B65" i="81" s="1"/>
  <c r="B65" i="89" s="1"/>
  <c r="B65" i="90" s="1"/>
  <c r="B65" i="91" s="1"/>
  <c r="B65" i="92" s="1"/>
  <c r="B65" i="93" s="1"/>
  <c r="B65" i="94" s="1"/>
  <c r="B65" i="95" s="1"/>
  <c r="H65" i="95"/>
  <c r="I65" i="95"/>
  <c r="J65" i="95"/>
  <c r="B66" i="78"/>
  <c r="B66" i="80" s="1"/>
  <c r="B66" i="81" s="1"/>
  <c r="B66" i="89"/>
  <c r="B66" i="90" s="1"/>
  <c r="B66" i="91" s="1"/>
  <c r="B66" i="92" s="1"/>
  <c r="B66" i="93" s="1"/>
  <c r="B66" i="94" s="1"/>
  <c r="B66" i="95" s="1"/>
  <c r="H66" i="95"/>
  <c r="I66" i="95"/>
  <c r="I60" i="95" s="1"/>
  <c r="J66" i="95"/>
  <c r="B67" i="78"/>
  <c r="B67" i="80"/>
  <c r="B67" i="81"/>
  <c r="B67" i="89" s="1"/>
  <c r="B67" i="90" s="1"/>
  <c r="B67" i="91" s="1"/>
  <c r="B67" i="92" s="1"/>
  <c r="B67" i="93" s="1"/>
  <c r="B67" i="94" s="1"/>
  <c r="B67" i="95" s="1"/>
  <c r="H67" i="95"/>
  <c r="I67" i="95"/>
  <c r="J67" i="95"/>
  <c r="B68" i="78"/>
  <c r="B68" i="80"/>
  <c r="B68" i="81" s="1"/>
  <c r="B68" i="89" s="1"/>
  <c r="B68" i="90" s="1"/>
  <c r="B68" i="91"/>
  <c r="B68" i="92" s="1"/>
  <c r="B68" i="93" s="1"/>
  <c r="B68" i="94" s="1"/>
  <c r="B68" i="95" s="1"/>
  <c r="H68" i="95"/>
  <c r="I68" i="95"/>
  <c r="J68" i="95"/>
  <c r="B69" i="78"/>
  <c r="B69" i="80" s="1"/>
  <c r="B69" i="81" s="1"/>
  <c r="B69" i="89" s="1"/>
  <c r="B69" i="90" s="1"/>
  <c r="B69" i="91" s="1"/>
  <c r="B69" i="92" s="1"/>
  <c r="B69" i="93" s="1"/>
  <c r="B69" i="94"/>
  <c r="B69" i="95" s="1"/>
  <c r="H69" i="95"/>
  <c r="I69" i="95"/>
  <c r="J69" i="95"/>
  <c r="B70" i="78"/>
  <c r="B70" i="80" s="1"/>
  <c r="B70" i="81" s="1"/>
  <c r="B70" i="89"/>
  <c r="B70" i="90" s="1"/>
  <c r="B70" i="91" s="1"/>
  <c r="B70" i="92" s="1"/>
  <c r="B70" i="93" s="1"/>
  <c r="B70" i="94" s="1"/>
  <c r="B70" i="95" s="1"/>
  <c r="H70" i="95"/>
  <c r="I70" i="95"/>
  <c r="J70" i="95"/>
  <c r="B71" i="78"/>
  <c r="B71" i="80"/>
  <c r="B71" i="81"/>
  <c r="B71" i="89" s="1"/>
  <c r="B71" i="90" s="1"/>
  <c r="B71" i="91" s="1"/>
  <c r="B71" i="92" s="1"/>
  <c r="B71" i="93" s="1"/>
  <c r="B71" i="94" s="1"/>
  <c r="B71" i="95" s="1"/>
  <c r="H71" i="95"/>
  <c r="I71" i="95"/>
  <c r="J71" i="95"/>
  <c r="B72" i="78"/>
  <c r="B72" i="80"/>
  <c r="B72" i="81" s="1"/>
  <c r="B72" i="89" s="1"/>
  <c r="B72" i="90" s="1"/>
  <c r="B72" i="91"/>
  <c r="B72" i="92" s="1"/>
  <c r="B72" i="93" s="1"/>
  <c r="B72" i="94" s="1"/>
  <c r="B72" i="95" s="1"/>
  <c r="H72" i="95"/>
  <c r="I72" i="95"/>
  <c r="J72" i="95"/>
  <c r="B73" i="78"/>
  <c r="B73" i="80" s="1"/>
  <c r="B73" i="81" s="1"/>
  <c r="B73" i="89" s="1"/>
  <c r="B73" i="90" s="1"/>
  <c r="B73" i="91" s="1"/>
  <c r="B73" i="92" s="1"/>
  <c r="B73" i="93" s="1"/>
  <c r="B73" i="94" s="1"/>
  <c r="B73" i="95" s="1"/>
  <c r="H73" i="95"/>
  <c r="I73" i="95"/>
  <c r="J73" i="95"/>
  <c r="B74" i="78"/>
  <c r="B74" i="80" s="1"/>
  <c r="B74" i="81" s="1"/>
  <c r="B74" i="89"/>
  <c r="B74" i="90" s="1"/>
  <c r="B74" i="91" s="1"/>
  <c r="B74" i="92" s="1"/>
  <c r="B74" i="93" s="1"/>
  <c r="B74" i="94" s="1"/>
  <c r="B74" i="95" s="1"/>
  <c r="H74" i="95"/>
  <c r="I74" i="95"/>
  <c r="J74" i="95"/>
  <c r="B75" i="78"/>
  <c r="B75" i="80" s="1"/>
  <c r="B75" i="81" s="1"/>
  <c r="B75" i="89" s="1"/>
  <c r="B75" i="90" s="1"/>
  <c r="B75" i="91" s="1"/>
  <c r="B75" i="92" s="1"/>
  <c r="B75" i="93" s="1"/>
  <c r="B75" i="94" s="1"/>
  <c r="B75" i="95" s="1"/>
  <c r="H75" i="95"/>
  <c r="I75" i="95"/>
  <c r="J75" i="95"/>
  <c r="B76" i="78"/>
  <c r="B76" i="80"/>
  <c r="B76" i="81" s="1"/>
  <c r="B76" i="89" s="1"/>
  <c r="B76" i="90" s="1"/>
  <c r="B76" i="91" s="1"/>
  <c r="B76" i="92" s="1"/>
  <c r="B76" i="93" s="1"/>
  <c r="B76" i="94" s="1"/>
  <c r="B76" i="95"/>
  <c r="H76" i="95"/>
  <c r="I76" i="95"/>
  <c r="J76" i="95"/>
  <c r="B77" i="78"/>
  <c r="B77" i="80" s="1"/>
  <c r="B77" i="81" s="1"/>
  <c r="B77" i="89" s="1"/>
  <c r="B77" i="90"/>
  <c r="B77" i="91" s="1"/>
  <c r="B77" i="92" s="1"/>
  <c r="B77" i="93" s="1"/>
  <c r="B77" i="94" s="1"/>
  <c r="B77" i="95" s="1"/>
  <c r="H77" i="95"/>
  <c r="I77" i="95"/>
  <c r="J77" i="95"/>
  <c r="B78" i="78"/>
  <c r="B78" i="80" s="1"/>
  <c r="B78" i="81" s="1"/>
  <c r="B78" i="89" s="1"/>
  <c r="B78" i="90" s="1"/>
  <c r="B78" i="91" s="1"/>
  <c r="B78" i="92" s="1"/>
  <c r="B78" i="93" s="1"/>
  <c r="B78" i="94" s="1"/>
  <c r="B78" i="95" s="1"/>
  <c r="H78" i="95"/>
  <c r="I78" i="95"/>
  <c r="J78" i="95"/>
  <c r="B79" i="78"/>
  <c r="B79" i="80" s="1"/>
  <c r="B79" i="81"/>
  <c r="B79" i="89" s="1"/>
  <c r="B79" i="90" s="1"/>
  <c r="B79" i="91" s="1"/>
  <c r="B79" i="92" s="1"/>
  <c r="B79" i="93" s="1"/>
  <c r="B79" i="94" s="1"/>
  <c r="B79" i="95" s="1"/>
  <c r="H79" i="95"/>
  <c r="I79" i="95"/>
  <c r="J79" i="95"/>
  <c r="B80" i="78"/>
  <c r="B80" i="80"/>
  <c r="B80" i="81" s="1"/>
  <c r="B80" i="89" s="1"/>
  <c r="B80" i="90" s="1"/>
  <c r="B80" i="91"/>
  <c r="B80" i="92" s="1"/>
  <c r="B80" i="93" s="1"/>
  <c r="B80" i="94" s="1"/>
  <c r="B80" i="95" s="1"/>
  <c r="H80" i="95"/>
  <c r="I80" i="95"/>
  <c r="J80" i="95"/>
  <c r="H63" i="94"/>
  <c r="I63" i="94"/>
  <c r="H64" i="94"/>
  <c r="I64" i="94"/>
  <c r="H65" i="94"/>
  <c r="I65" i="94"/>
  <c r="H66" i="94"/>
  <c r="I66" i="94"/>
  <c r="H67" i="94"/>
  <c r="I67" i="94"/>
  <c r="H68" i="94"/>
  <c r="I68" i="94"/>
  <c r="H69" i="94"/>
  <c r="I69" i="94"/>
  <c r="J69" i="94"/>
  <c r="H70" i="94"/>
  <c r="I70" i="94"/>
  <c r="H71" i="94"/>
  <c r="I71" i="94"/>
  <c r="H72" i="94"/>
  <c r="I72" i="94"/>
  <c r="H73" i="94"/>
  <c r="I73" i="94"/>
  <c r="H74" i="94"/>
  <c r="I74" i="94"/>
  <c r="H75" i="94"/>
  <c r="I75" i="94"/>
  <c r="H76" i="94"/>
  <c r="I76" i="94"/>
  <c r="H77" i="94"/>
  <c r="I77" i="94"/>
  <c r="H78" i="94"/>
  <c r="I78" i="94"/>
  <c r="H79" i="94"/>
  <c r="I79" i="94"/>
  <c r="H80" i="94"/>
  <c r="I80" i="94"/>
  <c r="I63" i="93"/>
  <c r="J63" i="93"/>
  <c r="I64" i="93"/>
  <c r="J64" i="93"/>
  <c r="H65" i="93"/>
  <c r="I65" i="93"/>
  <c r="J65" i="93"/>
  <c r="I66" i="93"/>
  <c r="J66" i="93"/>
  <c r="I67" i="93"/>
  <c r="J67" i="93"/>
  <c r="I68" i="93"/>
  <c r="J68" i="93"/>
  <c r="H69" i="93"/>
  <c r="I69" i="93"/>
  <c r="J69" i="93"/>
  <c r="I70" i="93"/>
  <c r="J70" i="93"/>
  <c r="I71" i="93"/>
  <c r="J71" i="93"/>
  <c r="I72" i="93"/>
  <c r="J72" i="93"/>
  <c r="H73" i="93"/>
  <c r="I73" i="93"/>
  <c r="J73" i="93"/>
  <c r="I74" i="93"/>
  <c r="J74" i="93"/>
  <c r="I75" i="93"/>
  <c r="J75" i="93"/>
  <c r="I76" i="93"/>
  <c r="J76" i="93"/>
  <c r="H77" i="93"/>
  <c r="I77" i="93"/>
  <c r="J77" i="93"/>
  <c r="I78" i="93"/>
  <c r="J78" i="93"/>
  <c r="I79" i="93"/>
  <c r="J79" i="93"/>
  <c r="I80" i="93"/>
  <c r="J80" i="93"/>
  <c r="H63" i="92"/>
  <c r="I63" i="92"/>
  <c r="J63" i="92"/>
  <c r="H64" i="92"/>
  <c r="I64" i="92"/>
  <c r="J64" i="92"/>
  <c r="H65" i="92"/>
  <c r="I65" i="92"/>
  <c r="J65" i="92"/>
  <c r="H66" i="92"/>
  <c r="I66" i="92"/>
  <c r="J66" i="92"/>
  <c r="H67" i="92"/>
  <c r="I67" i="92"/>
  <c r="J67" i="92"/>
  <c r="H68" i="92"/>
  <c r="I68" i="92"/>
  <c r="J68" i="92"/>
  <c r="H69" i="92"/>
  <c r="I69" i="92"/>
  <c r="J69" i="92"/>
  <c r="H70" i="92"/>
  <c r="I70" i="92"/>
  <c r="J70" i="92"/>
  <c r="H71" i="92"/>
  <c r="I71" i="92"/>
  <c r="J71" i="92"/>
  <c r="H72" i="92"/>
  <c r="I72" i="92"/>
  <c r="J72" i="92"/>
  <c r="H73" i="92"/>
  <c r="I73" i="92"/>
  <c r="J73" i="92"/>
  <c r="H74" i="92"/>
  <c r="I74" i="92"/>
  <c r="J74" i="92"/>
  <c r="H75" i="92"/>
  <c r="I75" i="92"/>
  <c r="J75" i="92"/>
  <c r="H76" i="92"/>
  <c r="I76" i="92"/>
  <c r="J76" i="92"/>
  <c r="H77" i="92"/>
  <c r="I77" i="92"/>
  <c r="J77" i="92"/>
  <c r="H78" i="92"/>
  <c r="I78" i="92"/>
  <c r="J78" i="92"/>
  <c r="H79" i="92"/>
  <c r="I79" i="92"/>
  <c r="J79" i="92"/>
  <c r="H80" i="92"/>
  <c r="I80" i="92"/>
  <c r="J80" i="92"/>
  <c r="H68" i="91"/>
  <c r="I68" i="91"/>
  <c r="J68" i="91"/>
  <c r="H69" i="91"/>
  <c r="I69" i="91"/>
  <c r="J69" i="91"/>
  <c r="H70" i="91"/>
  <c r="I70" i="91"/>
  <c r="J70" i="91"/>
  <c r="H71" i="91"/>
  <c r="I71" i="91"/>
  <c r="J71" i="91"/>
  <c r="H72" i="91"/>
  <c r="I72" i="91"/>
  <c r="J72" i="91"/>
  <c r="H73" i="91"/>
  <c r="I73" i="91"/>
  <c r="J73" i="91"/>
  <c r="H74" i="91"/>
  <c r="I74" i="91"/>
  <c r="J74" i="91"/>
  <c r="H75" i="91"/>
  <c r="I75" i="91"/>
  <c r="J75" i="91"/>
  <c r="H76" i="91"/>
  <c r="I76" i="91"/>
  <c r="J76" i="91"/>
  <c r="H77" i="91"/>
  <c r="I77" i="91"/>
  <c r="J77" i="91"/>
  <c r="H78" i="91"/>
  <c r="I78" i="91"/>
  <c r="J78" i="91"/>
  <c r="H79" i="91"/>
  <c r="I79" i="91"/>
  <c r="J79" i="91"/>
  <c r="H80" i="91"/>
  <c r="I80" i="91"/>
  <c r="J80" i="91"/>
  <c r="H63" i="90"/>
  <c r="I63" i="90"/>
  <c r="J63" i="90"/>
  <c r="H64" i="90"/>
  <c r="I64" i="90"/>
  <c r="J64" i="90"/>
  <c r="H65" i="90"/>
  <c r="I65" i="90"/>
  <c r="J65" i="90"/>
  <c r="H66" i="90"/>
  <c r="I66" i="90"/>
  <c r="J66" i="90"/>
  <c r="H67" i="90"/>
  <c r="I67" i="90"/>
  <c r="J67" i="90"/>
  <c r="H68" i="90"/>
  <c r="I68" i="90"/>
  <c r="J68" i="90"/>
  <c r="H69" i="90"/>
  <c r="I69" i="90"/>
  <c r="J69" i="90"/>
  <c r="H70" i="90"/>
  <c r="I70" i="90"/>
  <c r="J70" i="90"/>
  <c r="H71" i="90"/>
  <c r="I71" i="90"/>
  <c r="J71" i="90"/>
  <c r="H72" i="90"/>
  <c r="I72" i="90"/>
  <c r="J72" i="90"/>
  <c r="H73" i="90"/>
  <c r="I73" i="90"/>
  <c r="J73" i="90"/>
  <c r="H74" i="90"/>
  <c r="I74" i="90"/>
  <c r="J74" i="90"/>
  <c r="H75" i="90"/>
  <c r="I75" i="90"/>
  <c r="J75" i="90"/>
  <c r="H76" i="90"/>
  <c r="I76" i="90"/>
  <c r="J76" i="90"/>
  <c r="H77" i="90"/>
  <c r="I77" i="90"/>
  <c r="J77" i="90"/>
  <c r="H78" i="90"/>
  <c r="I78" i="90"/>
  <c r="J78" i="90"/>
  <c r="H79" i="90"/>
  <c r="I79" i="90"/>
  <c r="J79" i="90"/>
  <c r="H80" i="90"/>
  <c r="I80" i="90"/>
  <c r="J80" i="90"/>
  <c r="D1" i="85"/>
  <c r="B5" i="85"/>
  <c r="B5" i="43"/>
  <c r="B4" i="89"/>
  <c r="H68" i="81"/>
  <c r="I68" i="81"/>
  <c r="H69" i="81"/>
  <c r="I69" i="81"/>
  <c r="J69" i="81"/>
  <c r="H70" i="81"/>
  <c r="I70" i="81"/>
  <c r="J70" i="81"/>
  <c r="H71" i="81"/>
  <c r="I71" i="81"/>
  <c r="J71" i="81"/>
  <c r="H72" i="81"/>
  <c r="I72" i="81"/>
  <c r="J72" i="81"/>
  <c r="H73" i="81"/>
  <c r="I73" i="81"/>
  <c r="J73" i="81"/>
  <c r="H74" i="81"/>
  <c r="I74" i="81"/>
  <c r="J74" i="81"/>
  <c r="H75" i="81"/>
  <c r="I75" i="81"/>
  <c r="J75" i="81"/>
  <c r="H76" i="81"/>
  <c r="I76" i="81"/>
  <c r="J76" i="81"/>
  <c r="H77" i="81"/>
  <c r="I77" i="81"/>
  <c r="J77" i="81"/>
  <c r="H78" i="81"/>
  <c r="I78" i="81"/>
  <c r="J78" i="81"/>
  <c r="H79" i="81"/>
  <c r="I79" i="81"/>
  <c r="J79" i="81"/>
  <c r="H80" i="81"/>
  <c r="I80" i="81"/>
  <c r="J80" i="81"/>
  <c r="B62" i="78"/>
  <c r="B62" i="80" s="1"/>
  <c r="B61" i="78"/>
  <c r="H71" i="9"/>
  <c r="I71" i="9"/>
  <c r="J71" i="9"/>
  <c r="H72" i="9"/>
  <c r="I72" i="9"/>
  <c r="J72" i="9"/>
  <c r="H73" i="9"/>
  <c r="I73" i="9"/>
  <c r="J73" i="9"/>
  <c r="H74" i="9"/>
  <c r="I74" i="9"/>
  <c r="J74" i="9"/>
  <c r="H75" i="9"/>
  <c r="I75" i="9"/>
  <c r="J75" i="9"/>
  <c r="H76" i="9"/>
  <c r="I76" i="9"/>
  <c r="J76" i="9"/>
  <c r="H77" i="9"/>
  <c r="I77" i="9"/>
  <c r="J77" i="9"/>
  <c r="H78" i="9"/>
  <c r="I78" i="9"/>
  <c r="J78" i="9"/>
  <c r="H79" i="9"/>
  <c r="I79" i="9"/>
  <c r="J79" i="9"/>
  <c r="H80" i="9"/>
  <c r="I80" i="9"/>
  <c r="J80" i="9"/>
  <c r="B41" i="78"/>
  <c r="B41" i="80" s="1"/>
  <c r="B41" i="81" s="1"/>
  <c r="B41" i="89" s="1"/>
  <c r="B41" i="90"/>
  <c r="B41" i="91" s="1"/>
  <c r="B41" i="92" s="1"/>
  <c r="B41" i="93" s="1"/>
  <c r="B41" i="94" s="1"/>
  <c r="B41" i="95" s="1"/>
  <c r="B42" i="78"/>
  <c r="B42" i="80" s="1"/>
  <c r="B42" i="81"/>
  <c r="B42" i="89" s="1"/>
  <c r="B42" i="90" s="1"/>
  <c r="B42" i="91" s="1"/>
  <c r="B42" i="92"/>
  <c r="B42" i="93" s="1"/>
  <c r="B42" i="94" s="1"/>
  <c r="B42" i="95" s="1"/>
  <c r="B43" i="78"/>
  <c r="B43" i="80" s="1"/>
  <c r="B43" i="81" s="1"/>
  <c r="B43" i="89" s="1"/>
  <c r="B43" i="90" s="1"/>
  <c r="B43" i="91" s="1"/>
  <c r="B43" i="92" s="1"/>
  <c r="B43" i="93" s="1"/>
  <c r="B43" i="94" s="1"/>
  <c r="B43" i="95" s="1"/>
  <c r="B44" i="78"/>
  <c r="B44" i="80" s="1"/>
  <c r="B44" i="81" s="1"/>
  <c r="B44" i="89" s="1"/>
  <c r="B44" i="90" s="1"/>
  <c r="B44" i="91" s="1"/>
  <c r="B44" i="92" s="1"/>
  <c r="B44" i="93" s="1"/>
  <c r="B44" i="94" s="1"/>
  <c r="B44" i="95" s="1"/>
  <c r="B45" i="78"/>
  <c r="B45" i="80" s="1"/>
  <c r="B45" i="81" s="1"/>
  <c r="B45" i="89" s="1"/>
  <c r="B45" i="90"/>
  <c r="B45" i="91" s="1"/>
  <c r="B45" i="92" s="1"/>
  <c r="B45" i="93" s="1"/>
  <c r="B45" i="94" s="1"/>
  <c r="B45" i="95" s="1"/>
  <c r="B46" i="78"/>
  <c r="B46" i="80" s="1"/>
  <c r="B46" i="81"/>
  <c r="B46" i="89" s="1"/>
  <c r="B46" i="90" s="1"/>
  <c r="B46" i="91" s="1"/>
  <c r="B46" i="92"/>
  <c r="B46" i="93" s="1"/>
  <c r="B46" i="94" s="1"/>
  <c r="B46" i="95" s="1"/>
  <c r="B47" i="78"/>
  <c r="B47" i="80" s="1"/>
  <c r="B47" i="81" s="1"/>
  <c r="B47" i="89" s="1"/>
  <c r="B47" i="90" s="1"/>
  <c r="B47" i="91" s="1"/>
  <c r="B47" i="92" s="1"/>
  <c r="B47" i="93" s="1"/>
  <c r="B47" i="94" s="1"/>
  <c r="B47" i="95" s="1"/>
  <c r="B48" i="78"/>
  <c r="B48" i="80" s="1"/>
  <c r="B48" i="81" s="1"/>
  <c r="B48" i="89" s="1"/>
  <c r="B48" i="90" s="1"/>
  <c r="B48" i="91" s="1"/>
  <c r="B48" i="92" s="1"/>
  <c r="B48" i="93" s="1"/>
  <c r="B48" i="94" s="1"/>
  <c r="B48" i="95" s="1"/>
  <c r="B49" i="78"/>
  <c r="B49" i="80" s="1"/>
  <c r="B49" i="81" s="1"/>
  <c r="B49" i="89" s="1"/>
  <c r="B49" i="90"/>
  <c r="B49" i="91" s="1"/>
  <c r="B49" i="92" s="1"/>
  <c r="B49" i="93" s="1"/>
  <c r="B49" i="94" s="1"/>
  <c r="B49" i="95" s="1"/>
  <c r="B50" i="78"/>
  <c r="B50" i="80" s="1"/>
  <c r="B50" i="81"/>
  <c r="B50" i="89" s="1"/>
  <c r="B50" i="90" s="1"/>
  <c r="B50" i="91" s="1"/>
  <c r="B50" i="92"/>
  <c r="B50" i="93" s="1"/>
  <c r="B50" i="94" s="1"/>
  <c r="B50" i="95" s="1"/>
  <c r="B51" i="78"/>
  <c r="B51" i="80" s="1"/>
  <c r="B51" i="81" s="1"/>
  <c r="B51" i="89" s="1"/>
  <c r="B51" i="90" s="1"/>
  <c r="B51" i="91" s="1"/>
  <c r="B51" i="92" s="1"/>
  <c r="B51" i="93" s="1"/>
  <c r="B51" i="94" s="1"/>
  <c r="B51" i="95" s="1"/>
  <c r="B52" i="78"/>
  <c r="B52" i="80" s="1"/>
  <c r="B52" i="81" s="1"/>
  <c r="B52" i="89" s="1"/>
  <c r="B52" i="90" s="1"/>
  <c r="B52" i="91" s="1"/>
  <c r="B52" i="92" s="1"/>
  <c r="B52" i="93" s="1"/>
  <c r="B52" i="94" s="1"/>
  <c r="B52" i="95" s="1"/>
  <c r="B53" i="78"/>
  <c r="B53" i="80" s="1"/>
  <c r="B53" i="81" s="1"/>
  <c r="B53" i="89" s="1"/>
  <c r="B53" i="90"/>
  <c r="B53" i="91" s="1"/>
  <c r="B53" i="92" s="1"/>
  <c r="B53" i="93" s="1"/>
  <c r="B53" i="94" s="1"/>
  <c r="B53" i="95" s="1"/>
  <c r="B54" i="78"/>
  <c r="B54" i="80" s="1"/>
  <c r="B54" i="81"/>
  <c r="B54" i="89" s="1"/>
  <c r="B54" i="90" s="1"/>
  <c r="B54" i="91" s="1"/>
  <c r="B54" i="92"/>
  <c r="B54" i="93" s="1"/>
  <c r="B54" i="94" s="1"/>
  <c r="B54" i="95" s="1"/>
  <c r="B55" i="78"/>
  <c r="B55" i="80" s="1"/>
  <c r="B55" i="81" s="1"/>
  <c r="B55" i="89" s="1"/>
  <c r="B55" i="90" s="1"/>
  <c r="B55" i="91" s="1"/>
  <c r="B55" i="92" s="1"/>
  <c r="B55" i="93" s="1"/>
  <c r="B55" i="94" s="1"/>
  <c r="B55" i="95" s="1"/>
  <c r="B56" i="78"/>
  <c r="B56" i="80" s="1"/>
  <c r="B56" i="81" s="1"/>
  <c r="B56" i="89" s="1"/>
  <c r="B56" i="90" s="1"/>
  <c r="B56" i="91" s="1"/>
  <c r="B56" i="92" s="1"/>
  <c r="B56" i="93" s="1"/>
  <c r="B56" i="94" s="1"/>
  <c r="B56" i="95" s="1"/>
  <c r="B57" i="78"/>
  <c r="B57" i="80" s="1"/>
  <c r="B57" i="81" s="1"/>
  <c r="B57" i="89" s="1"/>
  <c r="B57" i="90"/>
  <c r="B57" i="91" s="1"/>
  <c r="B57" i="92" s="1"/>
  <c r="B57" i="93" s="1"/>
  <c r="B57" i="94" s="1"/>
  <c r="B57" i="95" s="1"/>
  <c r="B58" i="78"/>
  <c r="B58" i="80" s="1"/>
  <c r="B58" i="81"/>
  <c r="B58" i="89" s="1"/>
  <c r="B58" i="90" s="1"/>
  <c r="B58" i="91" s="1"/>
  <c r="B58" i="92"/>
  <c r="B58" i="93" s="1"/>
  <c r="B58" i="94" s="1"/>
  <c r="B58" i="95" s="1"/>
  <c r="B40" i="78"/>
  <c r="B40" i="80" s="1"/>
  <c r="B40" i="81" s="1"/>
  <c r="B35" i="78"/>
  <c r="B36" i="78"/>
  <c r="B37" i="78"/>
  <c r="B37" i="80" s="1"/>
  <c r="B37" i="81" s="1"/>
  <c r="B38" i="78"/>
  <c r="B38" i="80" s="1"/>
  <c r="B39" i="78"/>
  <c r="B34" i="78"/>
  <c r="B35" i="80"/>
  <c r="B35" i="81" s="1"/>
  <c r="B36" i="80"/>
  <c r="B36" i="81" s="1"/>
  <c r="B39" i="80"/>
  <c r="B39" i="81" s="1"/>
  <c r="B38" i="81"/>
  <c r="J207" i="9"/>
  <c r="J208" i="9"/>
  <c r="J209" i="9"/>
  <c r="J210" i="9"/>
  <c r="J211" i="9"/>
  <c r="J212" i="9"/>
  <c r="J213" i="9"/>
  <c r="J214" i="9"/>
  <c r="J215" i="9"/>
  <c r="J216" i="9"/>
  <c r="J217" i="9"/>
  <c r="J218" i="9"/>
  <c r="J219" i="9"/>
  <c r="J220" i="9"/>
  <c r="J221" i="9"/>
  <c r="J222" i="9"/>
  <c r="J223" i="9"/>
  <c r="J224" i="9"/>
  <c r="J225" i="9"/>
  <c r="J226" i="9"/>
  <c r="J227" i="9"/>
  <c r="J228" i="9"/>
  <c r="J229" i="9"/>
  <c r="J230" i="9"/>
  <c r="J231" i="9"/>
  <c r="J232" i="9"/>
  <c r="J233" i="9"/>
  <c r="J234" i="9"/>
  <c r="J235" i="9"/>
  <c r="J236" i="9"/>
  <c r="J237" i="9"/>
  <c r="J238" i="9"/>
  <c r="J239" i="9"/>
  <c r="J240" i="9"/>
  <c r="J241" i="9"/>
  <c r="J242" i="9"/>
  <c r="J243" i="9"/>
  <c r="J244" i="9"/>
  <c r="J245" i="9"/>
  <c r="J246" i="9"/>
  <c r="J247" i="9"/>
  <c r="J248" i="9"/>
  <c r="J249" i="9"/>
  <c r="J250" i="9"/>
  <c r="J251" i="9"/>
  <c r="J252" i="9"/>
  <c r="J253" i="9"/>
  <c r="J254" i="9"/>
  <c r="J255" i="9"/>
  <c r="J206" i="9"/>
  <c r="J205" i="9" s="1"/>
  <c r="J256" i="9" s="1"/>
  <c r="J303" i="9" s="1"/>
  <c r="I207" i="9"/>
  <c r="I209" i="9"/>
  <c r="I211" i="9"/>
  <c r="I213" i="9"/>
  <c r="I215" i="9"/>
  <c r="I217" i="9"/>
  <c r="I219" i="9"/>
  <c r="I221" i="9"/>
  <c r="I223" i="9"/>
  <c r="I225" i="9"/>
  <c r="I227" i="9"/>
  <c r="I229" i="9"/>
  <c r="I231" i="9"/>
  <c r="I233" i="9"/>
  <c r="I235" i="9"/>
  <c r="I237" i="9"/>
  <c r="I239" i="9"/>
  <c r="I241" i="9"/>
  <c r="I243" i="9"/>
  <c r="I245" i="9"/>
  <c r="I247" i="9"/>
  <c r="I249" i="9"/>
  <c r="I251" i="9"/>
  <c r="I253" i="9"/>
  <c r="I255" i="9"/>
  <c r="H207" i="9"/>
  <c r="H208" i="9"/>
  <c r="H209" i="9"/>
  <c r="H210" i="9"/>
  <c r="H211" i="9"/>
  <c r="H212" i="9"/>
  <c r="H213" i="9"/>
  <c r="H214" i="9"/>
  <c r="H215" i="9"/>
  <c r="H216" i="9"/>
  <c r="H217" i="9"/>
  <c r="H218" i="9"/>
  <c r="H219" i="9"/>
  <c r="H220" i="9"/>
  <c r="H221" i="9"/>
  <c r="H222" i="9"/>
  <c r="H223" i="9"/>
  <c r="H224" i="9"/>
  <c r="H225" i="9"/>
  <c r="H226" i="9"/>
  <c r="H227" i="9"/>
  <c r="H228" i="9"/>
  <c r="H229" i="9"/>
  <c r="H230" i="9"/>
  <c r="H231" i="9"/>
  <c r="H232" i="9"/>
  <c r="H233" i="9"/>
  <c r="H234" i="9"/>
  <c r="H235" i="9"/>
  <c r="H236" i="9"/>
  <c r="H237" i="9"/>
  <c r="H238" i="9"/>
  <c r="H239" i="9"/>
  <c r="H240" i="9"/>
  <c r="H241" i="9"/>
  <c r="H242" i="9"/>
  <c r="H243" i="9"/>
  <c r="H244" i="9"/>
  <c r="H245" i="9"/>
  <c r="H246" i="9"/>
  <c r="H247" i="9"/>
  <c r="H248" i="9"/>
  <c r="H249" i="9"/>
  <c r="H250" i="9"/>
  <c r="H251" i="9"/>
  <c r="H252" i="9"/>
  <c r="H253" i="9"/>
  <c r="H254" i="9"/>
  <c r="H255" i="9"/>
  <c r="H206" i="9"/>
  <c r="H205" i="9" s="1"/>
  <c r="H256" i="9" s="1"/>
  <c r="B215" i="9"/>
  <c r="B216" i="9"/>
  <c r="B217" i="9"/>
  <c r="B218" i="9"/>
  <c r="B219" i="9"/>
  <c r="B220" i="9"/>
  <c r="B221" i="9"/>
  <c r="B222" i="9"/>
  <c r="B223" i="9"/>
  <c r="B224" i="9"/>
  <c r="B225" i="9"/>
  <c r="B226" i="9"/>
  <c r="B227" i="9"/>
  <c r="B228" i="9"/>
  <c r="B229" i="9"/>
  <c r="B230" i="9"/>
  <c r="B231" i="9"/>
  <c r="B232" i="9"/>
  <c r="B233" i="9"/>
  <c r="B234" i="9"/>
  <c r="B235" i="9"/>
  <c r="B236" i="9"/>
  <c r="B237" i="9"/>
  <c r="B238" i="9"/>
  <c r="B239" i="9"/>
  <c r="B240" i="9"/>
  <c r="B241" i="9"/>
  <c r="B242" i="9"/>
  <c r="B243" i="9"/>
  <c r="B244" i="9"/>
  <c r="B245" i="9"/>
  <c r="B246" i="9"/>
  <c r="B247" i="9"/>
  <c r="B248" i="9"/>
  <c r="B249" i="9"/>
  <c r="B250" i="9"/>
  <c r="B251" i="9"/>
  <c r="B252" i="9"/>
  <c r="B253" i="9"/>
  <c r="B254" i="9"/>
  <c r="B255" i="9"/>
  <c r="B45" i="43"/>
  <c r="B46" i="43"/>
  <c r="B47" i="43" s="1"/>
  <c r="B48" i="43" s="1"/>
  <c r="B49" i="43" s="1"/>
  <c r="B50" i="43" s="1"/>
  <c r="B51" i="43" s="1"/>
  <c r="B52" i="43" s="1"/>
  <c r="B53" i="43" s="1"/>
  <c r="B54" i="43" s="1"/>
  <c r="B55" i="43" s="1"/>
  <c r="B56" i="43" s="1"/>
  <c r="B57" i="43" s="1"/>
  <c r="B58" i="43"/>
  <c r="B59" i="43" s="1"/>
  <c r="B60" i="43" s="1"/>
  <c r="B61" i="43" s="1"/>
  <c r="B62" i="43" s="1"/>
  <c r="B63" i="43" s="1"/>
  <c r="B64" i="43" s="1"/>
  <c r="B65" i="43" s="1"/>
  <c r="B66" i="43" s="1"/>
  <c r="B67" i="43" s="1"/>
  <c r="B68" i="43" s="1"/>
  <c r="B69" i="43" s="1"/>
  <c r="B70" i="43" s="1"/>
  <c r="B71" i="43" s="1"/>
  <c r="B72" i="43" s="1"/>
  <c r="B73" i="43" s="1"/>
  <c r="B74" i="43" s="1"/>
  <c r="B75" i="43" s="1"/>
  <c r="B76" i="43" s="1"/>
  <c r="B77" i="43" s="1"/>
  <c r="B78" i="43" s="1"/>
  <c r="B79" i="43" s="1"/>
  <c r="B80" i="43" s="1"/>
  <c r="B81" i="43" s="1"/>
  <c r="B82" i="43" s="1"/>
  <c r="B83" i="43" s="1"/>
  <c r="B84" i="43" s="1"/>
  <c r="B85" i="43" s="1"/>
  <c r="B86" i="43" s="1"/>
  <c r="B87" i="43" s="1"/>
  <c r="B88" i="43" s="1"/>
  <c r="B89" i="43" s="1"/>
  <c r="B90" i="43" s="1"/>
  <c r="B91" i="43" s="1"/>
  <c r="B92" i="43" s="1"/>
  <c r="B93" i="43" s="1"/>
  <c r="C105" i="9"/>
  <c r="C20" i="46" s="1"/>
  <c r="C21" i="46"/>
  <c r="C22" i="46"/>
  <c r="C23" i="46"/>
  <c r="C24" i="46"/>
  <c r="C25" i="46"/>
  <c r="C26" i="46"/>
  <c r="C27" i="46"/>
  <c r="H83" i="9"/>
  <c r="C28" i="46"/>
  <c r="I83" i="9"/>
  <c r="C29" i="46"/>
  <c r="C30" i="46"/>
  <c r="C32" i="46"/>
  <c r="C33" i="46"/>
  <c r="C34" i="46"/>
  <c r="C35" i="46"/>
  <c r="C36" i="46"/>
  <c r="C37" i="46"/>
  <c r="C38" i="46"/>
  <c r="C39" i="46"/>
  <c r="C40" i="46"/>
  <c r="C41" i="46"/>
  <c r="C42" i="46"/>
  <c r="M79" i="46"/>
  <c r="M78" i="46"/>
  <c r="M77" i="46"/>
  <c r="M76" i="46"/>
  <c r="M75" i="46"/>
  <c r="M72" i="46" s="1"/>
  <c r="M74" i="46"/>
  <c r="M73" i="46"/>
  <c r="L79" i="46"/>
  <c r="L78" i="46"/>
  <c r="L77" i="46"/>
  <c r="L76" i="46"/>
  <c r="L75" i="46"/>
  <c r="L72" i="46" s="1"/>
  <c r="L74" i="46"/>
  <c r="L73" i="46"/>
  <c r="K79" i="46"/>
  <c r="K78" i="46"/>
  <c r="K77" i="46"/>
  <c r="K76" i="46"/>
  <c r="K75" i="46"/>
  <c r="K74" i="46"/>
  <c r="K72" i="46" s="1"/>
  <c r="K73" i="46"/>
  <c r="J79" i="46"/>
  <c r="J78" i="46"/>
  <c r="J77" i="46"/>
  <c r="J76" i="46"/>
  <c r="J75" i="46"/>
  <c r="J74" i="46"/>
  <c r="J73" i="46"/>
  <c r="J72" i="46" s="1"/>
  <c r="I79" i="46"/>
  <c r="I78" i="46"/>
  <c r="I77" i="46"/>
  <c r="I76" i="46"/>
  <c r="I72" i="46" s="1"/>
  <c r="I75" i="46"/>
  <c r="I74" i="46"/>
  <c r="I73" i="46"/>
  <c r="H79" i="46"/>
  <c r="H78" i="46"/>
  <c r="H77" i="46"/>
  <c r="H76" i="46"/>
  <c r="H75" i="46"/>
  <c r="H74" i="46"/>
  <c r="H73" i="46"/>
  <c r="G79" i="46"/>
  <c r="G78" i="46"/>
  <c r="G77" i="46"/>
  <c r="G76" i="46"/>
  <c r="G75" i="46"/>
  <c r="G74" i="46"/>
  <c r="G73" i="46"/>
  <c r="F79" i="46"/>
  <c r="F78" i="46"/>
  <c r="F77" i="46"/>
  <c r="F76" i="46"/>
  <c r="F75" i="46"/>
  <c r="F74" i="46"/>
  <c r="F73" i="46"/>
  <c r="F72" i="46" s="1"/>
  <c r="E79" i="46"/>
  <c r="E78" i="46"/>
  <c r="E77" i="46"/>
  <c r="E76" i="46"/>
  <c r="E75" i="46"/>
  <c r="E74" i="46"/>
  <c r="E73" i="46"/>
  <c r="D79" i="46"/>
  <c r="D78" i="46"/>
  <c r="D77" i="46"/>
  <c r="D76" i="46"/>
  <c r="D75" i="46"/>
  <c r="D72" i="46" s="1"/>
  <c r="D74" i="46"/>
  <c r="D73" i="46"/>
  <c r="J154" i="9"/>
  <c r="C79" i="46"/>
  <c r="C78" i="46"/>
  <c r="C77" i="46"/>
  <c r="C76" i="46"/>
  <c r="C75" i="46"/>
  <c r="C74" i="46"/>
  <c r="D154" i="9"/>
  <c r="C73" i="46" s="1"/>
  <c r="M71" i="46"/>
  <c r="M70" i="46"/>
  <c r="M69" i="46"/>
  <c r="M68" i="46"/>
  <c r="M67" i="46"/>
  <c r="M64" i="46" s="1"/>
  <c r="M66" i="46"/>
  <c r="M65" i="46"/>
  <c r="L71" i="46"/>
  <c r="L70" i="46"/>
  <c r="L69" i="46"/>
  <c r="L68" i="46"/>
  <c r="L67" i="46"/>
  <c r="L65" i="46"/>
  <c r="L64" i="46" s="1"/>
  <c r="L66" i="46"/>
  <c r="K71" i="46"/>
  <c r="K70" i="46"/>
  <c r="K69" i="46"/>
  <c r="K68" i="46"/>
  <c r="K67" i="46"/>
  <c r="K66" i="46"/>
  <c r="K65" i="46"/>
  <c r="J71" i="46"/>
  <c r="J70" i="46"/>
  <c r="J69" i="46"/>
  <c r="J68" i="46"/>
  <c r="J67" i="46"/>
  <c r="J66" i="46"/>
  <c r="J65" i="46"/>
  <c r="I71" i="46"/>
  <c r="I70" i="46"/>
  <c r="I69" i="46"/>
  <c r="I68" i="46"/>
  <c r="I67" i="46"/>
  <c r="I66" i="46"/>
  <c r="I65" i="46"/>
  <c r="H71" i="46"/>
  <c r="H70" i="46"/>
  <c r="H69" i="46"/>
  <c r="H68" i="46"/>
  <c r="H67" i="46"/>
  <c r="H66" i="46"/>
  <c r="H65" i="46"/>
  <c r="G71" i="46"/>
  <c r="G70" i="46"/>
  <c r="G69" i="46"/>
  <c r="G68" i="46"/>
  <c r="G67" i="46"/>
  <c r="G66" i="46"/>
  <c r="G64" i="46" s="1"/>
  <c r="G65" i="46"/>
  <c r="F71" i="46"/>
  <c r="F70" i="46"/>
  <c r="F69" i="46"/>
  <c r="F68" i="46"/>
  <c r="F67" i="46"/>
  <c r="F66" i="46"/>
  <c r="F65" i="46"/>
  <c r="F64" i="46" s="1"/>
  <c r="E71" i="46"/>
  <c r="E70" i="46"/>
  <c r="E69" i="46"/>
  <c r="E68" i="46"/>
  <c r="E64" i="46" s="1"/>
  <c r="E67" i="46"/>
  <c r="E66" i="46"/>
  <c r="E65" i="46"/>
  <c r="D71" i="46"/>
  <c r="D70" i="46"/>
  <c r="D69" i="46"/>
  <c r="D68" i="46"/>
  <c r="D67" i="46"/>
  <c r="D64" i="46" s="1"/>
  <c r="D66" i="46"/>
  <c r="D65" i="46"/>
  <c r="C71" i="46"/>
  <c r="I154" i="9"/>
  <c r="C70" i="46"/>
  <c r="H154" i="9"/>
  <c r="C69" i="46"/>
  <c r="G154" i="9"/>
  <c r="F154" i="9"/>
  <c r="C67" i="46" s="1"/>
  <c r="E154" i="9"/>
  <c r="C65" i="46"/>
  <c r="J61" i="95"/>
  <c r="J62" i="95"/>
  <c r="I61" i="95"/>
  <c r="I62" i="95"/>
  <c r="H61" i="95"/>
  <c r="H62" i="95"/>
  <c r="H60" i="95" s="1"/>
  <c r="J61" i="94"/>
  <c r="I61" i="94"/>
  <c r="I60" i="94" s="1"/>
  <c r="I62" i="94"/>
  <c r="H61" i="94"/>
  <c r="H62" i="94"/>
  <c r="H60" i="94"/>
  <c r="J61" i="93"/>
  <c r="J62" i="93"/>
  <c r="J60" i="93" s="1"/>
  <c r="I61" i="93"/>
  <c r="I60" i="93" s="1"/>
  <c r="I62" i="93"/>
  <c r="H61" i="93"/>
  <c r="H62" i="93"/>
  <c r="J61" i="92"/>
  <c r="J62" i="92"/>
  <c r="I61" i="92"/>
  <c r="I62" i="92"/>
  <c r="I60" i="92" s="1"/>
  <c r="H61" i="92"/>
  <c r="H60" i="92" s="1"/>
  <c r="H62" i="92"/>
  <c r="J61" i="91"/>
  <c r="J62" i="91"/>
  <c r="J63" i="91"/>
  <c r="J64" i="91"/>
  <c r="J65" i="91"/>
  <c r="J66" i="91"/>
  <c r="J67" i="91"/>
  <c r="I61" i="91"/>
  <c r="I60" i="91" s="1"/>
  <c r="I62" i="91"/>
  <c r="I63" i="91"/>
  <c r="I64" i="91"/>
  <c r="I65" i="91"/>
  <c r="I66" i="91"/>
  <c r="I67" i="91"/>
  <c r="H61" i="91"/>
  <c r="H62" i="91"/>
  <c r="H63" i="91"/>
  <c r="H64" i="91"/>
  <c r="H65" i="91"/>
  <c r="H66" i="91"/>
  <c r="H67" i="91"/>
  <c r="J61" i="90"/>
  <c r="J62" i="90"/>
  <c r="J60" i="90" s="1"/>
  <c r="I61" i="90"/>
  <c r="I62" i="90"/>
  <c r="I60" i="90" s="1"/>
  <c r="H58" i="46"/>
  <c r="H61" i="90"/>
  <c r="H60" i="90" s="1"/>
  <c r="H57" i="46" s="1"/>
  <c r="H62" i="90"/>
  <c r="J61" i="89"/>
  <c r="J62" i="89"/>
  <c r="J63" i="89"/>
  <c r="J64" i="89"/>
  <c r="J65" i="89"/>
  <c r="J66" i="89"/>
  <c r="J75" i="89"/>
  <c r="J76" i="89"/>
  <c r="J77" i="89"/>
  <c r="J78" i="89"/>
  <c r="J79" i="89"/>
  <c r="J80" i="89"/>
  <c r="I61" i="89"/>
  <c r="I62" i="89"/>
  <c r="I63" i="89"/>
  <c r="I64" i="89"/>
  <c r="I65" i="89"/>
  <c r="I66" i="89"/>
  <c r="I75" i="89"/>
  <c r="I76" i="89"/>
  <c r="I77" i="89"/>
  <c r="I78" i="89"/>
  <c r="I79" i="89"/>
  <c r="I80" i="89"/>
  <c r="H61" i="89"/>
  <c r="H62" i="89"/>
  <c r="H63" i="89"/>
  <c r="H64" i="89"/>
  <c r="H65" i="89"/>
  <c r="H66" i="89"/>
  <c r="H75" i="89"/>
  <c r="H76" i="89"/>
  <c r="H77" i="89"/>
  <c r="H78" i="89"/>
  <c r="H79" i="89"/>
  <c r="H80" i="89"/>
  <c r="J61" i="81"/>
  <c r="J62" i="81"/>
  <c r="J63" i="81"/>
  <c r="J64" i="81"/>
  <c r="J65" i="81"/>
  <c r="J66" i="81"/>
  <c r="J67" i="81"/>
  <c r="I61" i="81"/>
  <c r="I62" i="81"/>
  <c r="I63" i="81"/>
  <c r="I64" i="81"/>
  <c r="I65" i="81"/>
  <c r="I66" i="81"/>
  <c r="I67" i="81"/>
  <c r="H61" i="81"/>
  <c r="H62" i="81"/>
  <c r="H63" i="81"/>
  <c r="H64" i="81"/>
  <c r="H65" i="81"/>
  <c r="H66" i="81"/>
  <c r="H67" i="81"/>
  <c r="H60" i="81"/>
  <c r="F57" i="46" s="1"/>
  <c r="J65" i="9"/>
  <c r="J66" i="9"/>
  <c r="J67" i="9"/>
  <c r="J68" i="9"/>
  <c r="J69" i="9"/>
  <c r="J70" i="9"/>
  <c r="J60" i="9"/>
  <c r="I65" i="9"/>
  <c r="I66" i="9"/>
  <c r="I67" i="9"/>
  <c r="I68" i="9"/>
  <c r="I69" i="9"/>
  <c r="I70" i="9"/>
  <c r="H65" i="9"/>
  <c r="H66" i="9"/>
  <c r="H67" i="9"/>
  <c r="H68" i="9"/>
  <c r="H69" i="9"/>
  <c r="H70" i="9"/>
  <c r="M51" i="46"/>
  <c r="M50" i="46"/>
  <c r="M49" i="46"/>
  <c r="M48" i="46"/>
  <c r="M47" i="46"/>
  <c r="M44" i="46" s="1"/>
  <c r="M46" i="46"/>
  <c r="M45" i="46"/>
  <c r="L51" i="46"/>
  <c r="L50" i="46"/>
  <c r="L49" i="46"/>
  <c r="L48" i="46"/>
  <c r="L47" i="46"/>
  <c r="L46" i="46"/>
  <c r="L44" i="46" s="1"/>
  <c r="L45" i="46"/>
  <c r="K51" i="46"/>
  <c r="K50" i="46"/>
  <c r="K49" i="46"/>
  <c r="K48" i="46"/>
  <c r="K47" i="46"/>
  <c r="K46" i="46"/>
  <c r="K45" i="46"/>
  <c r="K44" i="46" s="1"/>
  <c r="J51" i="46"/>
  <c r="J50" i="46"/>
  <c r="J49" i="46"/>
  <c r="J48" i="46"/>
  <c r="J44" i="46" s="1"/>
  <c r="J47" i="46"/>
  <c r="J46" i="46"/>
  <c r="J45" i="46"/>
  <c r="I51" i="46"/>
  <c r="I50" i="46"/>
  <c r="I49" i="46"/>
  <c r="I48" i="46"/>
  <c r="I47" i="46"/>
  <c r="I44" i="46" s="1"/>
  <c r="I46" i="46"/>
  <c r="I45" i="46"/>
  <c r="H51" i="46"/>
  <c r="H50" i="46"/>
  <c r="H49" i="46"/>
  <c r="H48" i="46"/>
  <c r="H47" i="46"/>
  <c r="H46" i="46"/>
  <c r="H44" i="46" s="1"/>
  <c r="H45" i="46"/>
  <c r="G51" i="46"/>
  <c r="G50" i="46"/>
  <c r="G49" i="46"/>
  <c r="G48" i="46"/>
  <c r="G47" i="46"/>
  <c r="G46" i="46"/>
  <c r="G45" i="46"/>
  <c r="G44" i="46" s="1"/>
  <c r="F51" i="46"/>
  <c r="F50" i="46"/>
  <c r="F49" i="46"/>
  <c r="F48" i="46"/>
  <c r="F44" i="46" s="1"/>
  <c r="F47" i="46"/>
  <c r="F46" i="46"/>
  <c r="F45" i="46"/>
  <c r="E51" i="46"/>
  <c r="C147" i="75" s="1"/>
  <c r="E50" i="46"/>
  <c r="E49" i="46"/>
  <c r="E48" i="46"/>
  <c r="E47" i="46"/>
  <c r="E46" i="46"/>
  <c r="E45" i="46"/>
  <c r="D51" i="46"/>
  <c r="D50" i="46"/>
  <c r="D49" i="46"/>
  <c r="D48" i="46"/>
  <c r="D47" i="46"/>
  <c r="D46" i="46"/>
  <c r="D44" i="46" s="1"/>
  <c r="D45" i="46"/>
  <c r="C51" i="46"/>
  <c r="I33" i="9"/>
  <c r="C50" i="46"/>
  <c r="H33" i="9"/>
  <c r="C49" i="46"/>
  <c r="C48" i="46"/>
  <c r="C47" i="46"/>
  <c r="C44" i="46" s="1"/>
  <c r="C46" i="46"/>
  <c r="C45" i="46"/>
  <c r="M42" i="46"/>
  <c r="M41" i="46"/>
  <c r="M40" i="46"/>
  <c r="M39" i="46"/>
  <c r="M38" i="46"/>
  <c r="M37" i="46"/>
  <c r="M36" i="46"/>
  <c r="M35" i="46"/>
  <c r="M34" i="46"/>
  <c r="M33" i="46"/>
  <c r="M31" i="46" s="1"/>
  <c r="M32" i="46"/>
  <c r="L42" i="46"/>
  <c r="L41" i="46"/>
  <c r="L40" i="46"/>
  <c r="L39" i="46"/>
  <c r="L38" i="46"/>
  <c r="L37" i="46"/>
  <c r="L36" i="46"/>
  <c r="L35" i="46"/>
  <c r="L34" i="46"/>
  <c r="L33" i="46"/>
  <c r="L32" i="46"/>
  <c r="L31" i="46" s="1"/>
  <c r="K42" i="46"/>
  <c r="K41" i="46"/>
  <c r="K40" i="46"/>
  <c r="K39" i="46"/>
  <c r="K38" i="46"/>
  <c r="K37" i="46"/>
  <c r="K36" i="46"/>
  <c r="K35" i="46"/>
  <c r="K34" i="46"/>
  <c r="K33" i="46"/>
  <c r="K32" i="46"/>
  <c r="J42" i="46"/>
  <c r="J41" i="46"/>
  <c r="J40" i="46"/>
  <c r="J39" i="46"/>
  <c r="J38" i="46"/>
  <c r="J37" i="46"/>
  <c r="J36" i="46"/>
  <c r="J35" i="46"/>
  <c r="J34" i="46"/>
  <c r="J31" i="46" s="1"/>
  <c r="J33" i="46"/>
  <c r="J32" i="46"/>
  <c r="I42" i="46"/>
  <c r="I41" i="46"/>
  <c r="I40" i="46"/>
  <c r="I39" i="46"/>
  <c r="I38" i="46"/>
  <c r="I37" i="46"/>
  <c r="I36" i="46"/>
  <c r="I35" i="46"/>
  <c r="I34" i="46"/>
  <c r="I33" i="46"/>
  <c r="I31" i="46" s="1"/>
  <c r="I32" i="46"/>
  <c r="H42" i="46"/>
  <c r="H41" i="46"/>
  <c r="H40" i="46"/>
  <c r="H39" i="46"/>
  <c r="H38" i="46"/>
  <c r="H37" i="46"/>
  <c r="H36" i="46"/>
  <c r="H35" i="46"/>
  <c r="H34" i="46"/>
  <c r="H33" i="46"/>
  <c r="H32" i="46"/>
  <c r="H31" i="46" s="1"/>
  <c r="G42" i="46"/>
  <c r="G41" i="46"/>
  <c r="G40" i="46"/>
  <c r="G39" i="46"/>
  <c r="G38" i="46"/>
  <c r="G37" i="46"/>
  <c r="G36" i="46"/>
  <c r="G35" i="46"/>
  <c r="G31" i="46" s="1"/>
  <c r="G34" i="46"/>
  <c r="G33" i="46"/>
  <c r="G32" i="46"/>
  <c r="F42" i="46"/>
  <c r="F41" i="46"/>
  <c r="F40" i="46"/>
  <c r="F39" i="46"/>
  <c r="F38" i="46"/>
  <c r="F37" i="46"/>
  <c r="F36" i="46"/>
  <c r="F35" i="46"/>
  <c r="F34" i="46"/>
  <c r="F31" i="46" s="1"/>
  <c r="F33" i="46"/>
  <c r="F32" i="46"/>
  <c r="E42" i="46"/>
  <c r="E41" i="46"/>
  <c r="C32" i="75" s="1"/>
  <c r="E40" i="46"/>
  <c r="E39" i="46"/>
  <c r="E38" i="46"/>
  <c r="E37" i="46"/>
  <c r="C28" i="75" s="1"/>
  <c r="D83" i="80"/>
  <c r="E36" i="46"/>
  <c r="E35" i="46"/>
  <c r="E34" i="46"/>
  <c r="E33" i="46"/>
  <c r="E32" i="46"/>
  <c r="D42" i="46"/>
  <c r="D41" i="46"/>
  <c r="D40" i="46"/>
  <c r="D39" i="46"/>
  <c r="D38" i="46"/>
  <c r="D37" i="46"/>
  <c r="D83" i="78"/>
  <c r="D36" i="46"/>
  <c r="D35" i="46"/>
  <c r="D34" i="46"/>
  <c r="D31" i="46" s="1"/>
  <c r="D33" i="46"/>
  <c r="D32" i="46"/>
  <c r="M23" i="46"/>
  <c r="M22" i="46"/>
  <c r="C118" i="95"/>
  <c r="M21" i="46"/>
  <c r="C105" i="95"/>
  <c r="M20" i="46"/>
  <c r="L23" i="46"/>
  <c r="L22" i="46"/>
  <c r="C118" i="94"/>
  <c r="L21" i="46"/>
  <c r="C105" i="94"/>
  <c r="L20" i="46"/>
  <c r="K23" i="46"/>
  <c r="K22" i="46"/>
  <c r="C118" i="93"/>
  <c r="K21" i="46"/>
  <c r="C105" i="93"/>
  <c r="K20" i="46"/>
  <c r="J23" i="46"/>
  <c r="J22" i="46"/>
  <c r="C118" i="92"/>
  <c r="J21" i="46"/>
  <c r="C105" i="92"/>
  <c r="J20" i="46"/>
  <c r="I23" i="46"/>
  <c r="I22" i="46"/>
  <c r="C118" i="91"/>
  <c r="I21" i="46"/>
  <c r="C105" i="91"/>
  <c r="I20" i="46"/>
  <c r="H23" i="46"/>
  <c r="H22" i="46"/>
  <c r="C118" i="90"/>
  <c r="H21" i="46"/>
  <c r="C105" i="90"/>
  <c r="H20" i="46"/>
  <c r="G23" i="46"/>
  <c r="G22" i="46"/>
  <c r="C118" i="89"/>
  <c r="G21" i="46"/>
  <c r="C105" i="89"/>
  <c r="G20" i="46"/>
  <c r="F23" i="46"/>
  <c r="F22" i="46"/>
  <c r="C118" i="81"/>
  <c r="F21" i="46"/>
  <c r="C105" i="81"/>
  <c r="F20" i="46"/>
  <c r="E23" i="46"/>
  <c r="E22" i="46"/>
  <c r="E21" i="46"/>
  <c r="E20" i="46"/>
  <c r="D23" i="46"/>
  <c r="D22" i="46"/>
  <c r="D21" i="46"/>
  <c r="D20" i="46"/>
  <c r="J83" i="80"/>
  <c r="I83" i="80"/>
  <c r="H83" i="80"/>
  <c r="G83" i="80"/>
  <c r="F83" i="80"/>
  <c r="E83" i="80"/>
  <c r="E25" i="46" s="1"/>
  <c r="C16" i="75" s="1"/>
  <c r="C84" i="80"/>
  <c r="C85" i="80"/>
  <c r="C86" i="80"/>
  <c r="C83" i="80"/>
  <c r="J83" i="78"/>
  <c r="I83" i="78"/>
  <c r="H83" i="78"/>
  <c r="G83" i="78"/>
  <c r="D27" i="46" s="1"/>
  <c r="F83" i="78"/>
  <c r="E83" i="78"/>
  <c r="C83" i="78"/>
  <c r="M30" i="46"/>
  <c r="M29" i="46"/>
  <c r="M28" i="46"/>
  <c r="M27" i="46"/>
  <c r="M26" i="46"/>
  <c r="M25" i="46"/>
  <c r="M24" i="46"/>
  <c r="L30" i="46"/>
  <c r="L29" i="46"/>
  <c r="L28" i="46"/>
  <c r="L27" i="46"/>
  <c r="L26" i="46"/>
  <c r="L25" i="46"/>
  <c r="L24" i="46"/>
  <c r="K30" i="46"/>
  <c r="K29" i="46"/>
  <c r="K28" i="46"/>
  <c r="K27" i="46"/>
  <c r="K26" i="46"/>
  <c r="K25" i="46"/>
  <c r="K24" i="46"/>
  <c r="J30" i="46"/>
  <c r="J29" i="46"/>
  <c r="J28" i="46"/>
  <c r="J27" i="46"/>
  <c r="J26" i="46"/>
  <c r="J25" i="46"/>
  <c r="J24" i="46"/>
  <c r="I30" i="46"/>
  <c r="I29" i="46"/>
  <c r="I28" i="46"/>
  <c r="I27" i="46"/>
  <c r="I26" i="46"/>
  <c r="I25" i="46"/>
  <c r="I24" i="46"/>
  <c r="H30" i="46"/>
  <c r="H29" i="46"/>
  <c r="H28" i="46"/>
  <c r="H27" i="46"/>
  <c r="H26" i="46"/>
  <c r="H25" i="46"/>
  <c r="H24" i="46"/>
  <c r="G30" i="46"/>
  <c r="G29" i="46"/>
  <c r="G28" i="46"/>
  <c r="G27" i="46"/>
  <c r="G26" i="46"/>
  <c r="G25" i="46"/>
  <c r="G24" i="46"/>
  <c r="F30" i="46"/>
  <c r="F29" i="46"/>
  <c r="F28" i="46"/>
  <c r="F27" i="46"/>
  <c r="F25" i="46"/>
  <c r="F24" i="46"/>
  <c r="E30" i="46"/>
  <c r="E29" i="46"/>
  <c r="E28" i="46"/>
  <c r="E27" i="46"/>
  <c r="E26" i="46"/>
  <c r="E24" i="46"/>
  <c r="D30" i="46"/>
  <c r="D29" i="46"/>
  <c r="D28" i="46"/>
  <c r="D26" i="46"/>
  <c r="D25" i="46"/>
  <c r="D24" i="46"/>
  <c r="B15" i="45"/>
  <c r="B65" i="46" s="1"/>
  <c r="B51" i="75" s="1"/>
  <c r="F138" i="75" s="1"/>
  <c r="M15" i="45"/>
  <c r="E35" i="43"/>
  <c r="B16" i="45" s="1"/>
  <c r="C35" i="43"/>
  <c r="B66" i="46"/>
  <c r="B52" i="75" s="1"/>
  <c r="M16" i="45"/>
  <c r="C34" i="43"/>
  <c r="B73" i="46"/>
  <c r="B74" i="46"/>
  <c r="M80" i="46"/>
  <c r="L15" i="45"/>
  <c r="L16" i="45"/>
  <c r="K15" i="45"/>
  <c r="K16" i="45"/>
  <c r="K64" i="46"/>
  <c r="K80" i="46"/>
  <c r="J15" i="45"/>
  <c r="J16" i="45"/>
  <c r="J64" i="46"/>
  <c r="I15" i="45"/>
  <c r="I16" i="45"/>
  <c r="I64" i="46"/>
  <c r="I80" i="46"/>
  <c r="H15" i="45"/>
  <c r="H16" i="45"/>
  <c r="H64" i="46"/>
  <c r="G15" i="45"/>
  <c r="G16" i="45"/>
  <c r="G72" i="46"/>
  <c r="G80" i="46"/>
  <c r="F15" i="45"/>
  <c r="F16" i="45"/>
  <c r="E15" i="45"/>
  <c r="E16" i="45"/>
  <c r="E80" i="46"/>
  <c r="D15" i="45"/>
  <c r="D16" i="45"/>
  <c r="B24" i="46"/>
  <c r="B36" i="46"/>
  <c r="K31" i="46"/>
  <c r="C15" i="45"/>
  <c r="E36" i="43"/>
  <c r="C36" i="43"/>
  <c r="B17" i="45"/>
  <c r="B67" i="46"/>
  <c r="E37" i="43"/>
  <c r="C37" i="43"/>
  <c r="B18" i="45"/>
  <c r="B68" i="46"/>
  <c r="B54" i="75" s="1"/>
  <c r="C38" i="43"/>
  <c r="B19" i="45"/>
  <c r="B69" i="46"/>
  <c r="C39" i="43"/>
  <c r="B20" i="45"/>
  <c r="B70" i="46"/>
  <c r="B21" i="45"/>
  <c r="B71" i="46"/>
  <c r="B75" i="46"/>
  <c r="B76" i="46"/>
  <c r="B77" i="46"/>
  <c r="B63" i="75" s="1"/>
  <c r="B78" i="46"/>
  <c r="C40" i="43"/>
  <c r="B79" i="46"/>
  <c r="C72" i="46"/>
  <c r="B82" i="46"/>
  <c r="C80" i="46"/>
  <c r="B11" i="46"/>
  <c r="B45" i="46"/>
  <c r="B46" i="46"/>
  <c r="B47" i="46"/>
  <c r="B48" i="46"/>
  <c r="B49" i="46"/>
  <c r="B50" i="46"/>
  <c r="B51" i="46"/>
  <c r="B53" i="46"/>
  <c r="B54" i="46"/>
  <c r="B55" i="46"/>
  <c r="B56" i="46"/>
  <c r="B57" i="46"/>
  <c r="B58" i="46"/>
  <c r="B59" i="46"/>
  <c r="B20" i="46"/>
  <c r="B21" i="46"/>
  <c r="B22" i="46"/>
  <c r="B13" i="75" s="1"/>
  <c r="B23" i="46"/>
  <c r="B25" i="46"/>
  <c r="B26" i="46"/>
  <c r="B27" i="46"/>
  <c r="B18" i="75" s="1"/>
  <c r="B28" i="46"/>
  <c r="B29" i="46"/>
  <c r="B30" i="46"/>
  <c r="B32" i="46"/>
  <c r="B23" i="75" s="1"/>
  <c r="B33" i="46"/>
  <c r="B34" i="46"/>
  <c r="B35" i="46"/>
  <c r="B37" i="46"/>
  <c r="B28" i="75" s="1"/>
  <c r="B38" i="46"/>
  <c r="B39" i="46"/>
  <c r="B40" i="46"/>
  <c r="B41" i="46"/>
  <c r="B32" i="75" s="1"/>
  <c r="B42" i="46"/>
  <c r="B10" i="46"/>
  <c r="C9" i="46"/>
  <c r="D9" i="46" s="1"/>
  <c r="E9" i="46" s="1"/>
  <c r="F9" i="46" s="1"/>
  <c r="G9" i="46" s="1"/>
  <c r="H9" i="46" s="1"/>
  <c r="I9" i="46" s="1"/>
  <c r="J9" i="46" s="1"/>
  <c r="K9" i="46" s="1"/>
  <c r="L9" i="46" s="1"/>
  <c r="M9" i="46" s="1"/>
  <c r="C16" i="46"/>
  <c r="B23" i="45"/>
  <c r="B24" i="45"/>
  <c r="B25" i="45"/>
  <c r="B26" i="45"/>
  <c r="B27" i="45"/>
  <c r="B28" i="45"/>
  <c r="B29" i="45"/>
  <c r="B30" i="45"/>
  <c r="B31" i="45"/>
  <c r="C17" i="45"/>
  <c r="C19" i="45"/>
  <c r="C20" i="45"/>
  <c r="C21" i="45"/>
  <c r="D11" i="45"/>
  <c r="E11" i="45"/>
  <c r="F11" i="45" s="1"/>
  <c r="G11" i="45" s="1"/>
  <c r="H11" i="45" s="1"/>
  <c r="I11" i="45"/>
  <c r="J11" i="45" s="1"/>
  <c r="K11" i="45" s="1"/>
  <c r="L11" i="45" s="1"/>
  <c r="M11" i="45"/>
  <c r="M21" i="45"/>
  <c r="M20" i="45"/>
  <c r="M19" i="45"/>
  <c r="M18" i="45"/>
  <c r="M17" i="45"/>
  <c r="L21" i="45"/>
  <c r="L20" i="45"/>
  <c r="L19" i="45"/>
  <c r="L18" i="45"/>
  <c r="L17" i="45"/>
  <c r="K21" i="45"/>
  <c r="K20" i="45"/>
  <c r="K19" i="45"/>
  <c r="K18" i="45"/>
  <c r="K17" i="45"/>
  <c r="J21" i="45"/>
  <c r="J20" i="45"/>
  <c r="J19" i="45"/>
  <c r="J18" i="45"/>
  <c r="J17" i="45"/>
  <c r="I21" i="45"/>
  <c r="I20" i="45"/>
  <c r="I19" i="45"/>
  <c r="I18" i="45"/>
  <c r="I17" i="45"/>
  <c r="H21" i="45"/>
  <c r="H20" i="45"/>
  <c r="H19" i="45"/>
  <c r="H18" i="45"/>
  <c r="H17" i="45"/>
  <c r="G21" i="45"/>
  <c r="G20" i="45"/>
  <c r="G19" i="45"/>
  <c r="G18" i="45"/>
  <c r="G17" i="45"/>
  <c r="F21" i="45"/>
  <c r="F20" i="45"/>
  <c r="F19" i="45"/>
  <c r="F18" i="45"/>
  <c r="F17" i="45"/>
  <c r="E21" i="45"/>
  <c r="E20" i="45"/>
  <c r="E19" i="45"/>
  <c r="E18" i="45"/>
  <c r="E14" i="45" s="1"/>
  <c r="E13" i="45" s="1"/>
  <c r="C82" i="75" s="1"/>
  <c r="E82" i="75" s="1"/>
  <c r="E17" i="45"/>
  <c r="D21" i="45"/>
  <c r="D20" i="45"/>
  <c r="D19" i="45"/>
  <c r="D18" i="45"/>
  <c r="D17" i="45"/>
  <c r="J106" i="9"/>
  <c r="I106" i="9"/>
  <c r="I105" i="9" s="1"/>
  <c r="H106" i="9"/>
  <c r="D29" i="80"/>
  <c r="D152" i="80" s="1"/>
  <c r="B11" i="75"/>
  <c r="L152" i="75" s="1"/>
  <c r="L154" i="75" s="1"/>
  <c r="M154" i="75" s="1"/>
  <c r="B12" i="75"/>
  <c r="B14" i="75"/>
  <c r="B105" i="80"/>
  <c r="C11" i="75"/>
  <c r="B106" i="78"/>
  <c r="B106" i="80" s="1"/>
  <c r="B118" i="80"/>
  <c r="C12" i="75"/>
  <c r="B119" i="78"/>
  <c r="B119" i="80" s="1"/>
  <c r="B127" i="80"/>
  <c r="C14" i="75"/>
  <c r="B15" i="75"/>
  <c r="C15" i="75"/>
  <c r="B16" i="75"/>
  <c r="E29" i="80"/>
  <c r="E152" i="80" s="1"/>
  <c r="B17" i="75"/>
  <c r="F29" i="80"/>
  <c r="C17" i="75"/>
  <c r="G29" i="80"/>
  <c r="G152" i="80" s="1"/>
  <c r="C18" i="75"/>
  <c r="B19" i="75"/>
  <c r="H29" i="80"/>
  <c r="C19" i="75"/>
  <c r="B20" i="75"/>
  <c r="I29" i="80"/>
  <c r="I152" i="80" s="1"/>
  <c r="C20" i="75"/>
  <c r="B21" i="75"/>
  <c r="J29" i="80"/>
  <c r="C21" i="75"/>
  <c r="B22" i="75"/>
  <c r="C23" i="75"/>
  <c r="C24" i="75"/>
  <c r="C26" i="75"/>
  <c r="C27" i="75"/>
  <c r="C29" i="75"/>
  <c r="C30" i="75"/>
  <c r="C31" i="75"/>
  <c r="C33" i="75"/>
  <c r="B24" i="75"/>
  <c r="B25" i="75"/>
  <c r="B26" i="75"/>
  <c r="B27" i="75"/>
  <c r="B29" i="75"/>
  <c r="B30" i="75"/>
  <c r="B31" i="75"/>
  <c r="B33" i="75"/>
  <c r="B115" i="75"/>
  <c r="A115" i="75" s="1"/>
  <c r="B35" i="75"/>
  <c r="B36" i="75"/>
  <c r="F147" i="75" s="1"/>
  <c r="N138" i="75"/>
  <c r="B53" i="75"/>
  <c r="B55" i="75"/>
  <c r="C51" i="75"/>
  <c r="C52" i="75"/>
  <c r="C53" i="75"/>
  <c r="C54" i="75"/>
  <c r="C55" i="75"/>
  <c r="B56" i="75"/>
  <c r="C56" i="75"/>
  <c r="B57" i="75"/>
  <c r="C57" i="75"/>
  <c r="B58" i="75"/>
  <c r="C59" i="75"/>
  <c r="C60" i="75"/>
  <c r="C61" i="75"/>
  <c r="C63" i="75"/>
  <c r="C64" i="75"/>
  <c r="C65" i="75"/>
  <c r="B59" i="75"/>
  <c r="B60" i="75"/>
  <c r="B61" i="75"/>
  <c r="B62" i="75"/>
  <c r="B64" i="75"/>
  <c r="B65" i="75"/>
  <c r="B120" i="75"/>
  <c r="B37" i="75"/>
  <c r="B125" i="75"/>
  <c r="B38" i="75"/>
  <c r="B130" i="75"/>
  <c r="B39" i="75"/>
  <c r="B135" i="75"/>
  <c r="B40" i="75"/>
  <c r="B140" i="75"/>
  <c r="B41" i="75"/>
  <c r="B145" i="75"/>
  <c r="B42" i="75"/>
  <c r="F152" i="80"/>
  <c r="H152" i="80"/>
  <c r="C152" i="80"/>
  <c r="J152" i="80"/>
  <c r="B34" i="75"/>
  <c r="N151" i="75"/>
  <c r="N67" i="75"/>
  <c r="L151" i="75"/>
  <c r="M151" i="75" s="1"/>
  <c r="L67" i="75"/>
  <c r="L153" i="75"/>
  <c r="M153" i="75" s="1"/>
  <c r="J151" i="75"/>
  <c r="J67" i="75"/>
  <c r="H151" i="75"/>
  <c r="I151" i="75" s="1"/>
  <c r="H67" i="75"/>
  <c r="H153" i="75"/>
  <c r="I153" i="75" s="1"/>
  <c r="F151" i="75"/>
  <c r="F67" i="75"/>
  <c r="D151" i="75"/>
  <c r="E151" i="75" s="1"/>
  <c r="D67" i="75"/>
  <c r="D153" i="75"/>
  <c r="E153" i="75" s="1"/>
  <c r="C117" i="75"/>
  <c r="C122" i="75"/>
  <c r="C132" i="75"/>
  <c r="C137" i="75"/>
  <c r="C142" i="75"/>
  <c r="B206" i="80"/>
  <c r="C68" i="75"/>
  <c r="B207" i="80"/>
  <c r="C69" i="75"/>
  <c r="C70" i="75"/>
  <c r="C71" i="75"/>
  <c r="C72" i="75"/>
  <c r="C73" i="75"/>
  <c r="C74" i="75"/>
  <c r="C75" i="75"/>
  <c r="C76" i="75"/>
  <c r="C77" i="75"/>
  <c r="A150" i="75"/>
  <c r="A153" i="75"/>
  <c r="O151" i="75"/>
  <c r="K151" i="75"/>
  <c r="G151" i="75"/>
  <c r="A151" i="75"/>
  <c r="A145" i="75"/>
  <c r="A149" i="75"/>
  <c r="N50" i="75"/>
  <c r="N58" i="75"/>
  <c r="N49" i="75"/>
  <c r="L66" i="75"/>
  <c r="L50" i="75"/>
  <c r="L58" i="75"/>
  <c r="J50" i="75"/>
  <c r="J58" i="75"/>
  <c r="J49" i="75"/>
  <c r="H66" i="75"/>
  <c r="H78" i="75" s="1"/>
  <c r="H50" i="75"/>
  <c r="H49" i="75" s="1"/>
  <c r="H58" i="75"/>
  <c r="I100" i="75" s="1"/>
  <c r="F50" i="75"/>
  <c r="F49" i="75" s="1"/>
  <c r="F58" i="75"/>
  <c r="D66" i="75"/>
  <c r="D50" i="75"/>
  <c r="D58" i="75"/>
  <c r="D49" i="75" s="1"/>
  <c r="A148" i="75"/>
  <c r="N35" i="75"/>
  <c r="N43" i="75"/>
  <c r="N34" i="75"/>
  <c r="N45" i="75" s="1"/>
  <c r="N10" i="75"/>
  <c r="N9" i="75" s="1"/>
  <c r="N22" i="75"/>
  <c r="L100" i="75" s="1"/>
  <c r="L35" i="75"/>
  <c r="L43" i="75"/>
  <c r="L34" i="75" s="1"/>
  <c r="L10" i="75"/>
  <c r="L22" i="75"/>
  <c r="L9" i="75"/>
  <c r="J35" i="75"/>
  <c r="J43" i="75"/>
  <c r="J34" i="75"/>
  <c r="J10" i="75"/>
  <c r="J22" i="75"/>
  <c r="H35" i="75"/>
  <c r="H43" i="75"/>
  <c r="H10" i="75"/>
  <c r="H9" i="75" s="1"/>
  <c r="H22" i="75"/>
  <c r="F35" i="75"/>
  <c r="F34" i="75" s="1"/>
  <c r="F43" i="75"/>
  <c r="F10" i="75"/>
  <c r="F22" i="75"/>
  <c r="H100" i="75" s="1"/>
  <c r="D35" i="75"/>
  <c r="D43" i="75"/>
  <c r="D34" i="75" s="1"/>
  <c r="D45" i="75" s="1"/>
  <c r="D10" i="75"/>
  <c r="D9" i="75" s="1"/>
  <c r="D22" i="75"/>
  <c r="A147" i="75"/>
  <c r="A146" i="75"/>
  <c r="A140" i="75"/>
  <c r="A141" i="75" s="1"/>
  <c r="A143" i="75"/>
  <c r="O20" i="75"/>
  <c r="A135" i="75"/>
  <c r="A139" i="75"/>
  <c r="A138" i="75"/>
  <c r="A137" i="75"/>
  <c r="A136" i="75"/>
  <c r="A130" i="75"/>
  <c r="A133" i="75"/>
  <c r="A125" i="75"/>
  <c r="A129" i="75"/>
  <c r="A128" i="75"/>
  <c r="A127" i="75"/>
  <c r="A126" i="75"/>
  <c r="A120" i="75"/>
  <c r="A123" i="75"/>
  <c r="A121" i="75"/>
  <c r="O36" i="75"/>
  <c r="C7" i="75"/>
  <c r="AA193" i="43"/>
  <c r="AA194" i="43"/>
  <c r="AA195" i="43" s="1"/>
  <c r="AA196" i="43" s="1"/>
  <c r="AA197" i="43" s="1"/>
  <c r="AA198" i="43" s="1"/>
  <c r="AA199" i="43" s="1"/>
  <c r="AA200" i="43"/>
  <c r="AA201" i="43" s="1"/>
  <c r="AA202" i="43" s="1"/>
  <c r="AA203" i="43" s="1"/>
  <c r="AA204" i="43" s="1"/>
  <c r="AA205" i="43" s="1"/>
  <c r="AB194" i="43"/>
  <c r="AB195" i="43" s="1"/>
  <c r="AB196" i="43"/>
  <c r="AB197" i="43" s="1"/>
  <c r="AB198" i="43" s="1"/>
  <c r="AB199" i="43" s="1"/>
  <c r="AB200" i="43" s="1"/>
  <c r="AB201" i="43" s="1"/>
  <c r="AB202" i="43" s="1"/>
  <c r="AB203" i="43" s="1"/>
  <c r="AB204" i="43" s="1"/>
  <c r="L104" i="75"/>
  <c r="K104" i="75"/>
  <c r="J104" i="75"/>
  <c r="I104" i="75"/>
  <c r="H104" i="75"/>
  <c r="C83" i="75"/>
  <c r="G104" i="75"/>
  <c r="F104" i="75"/>
  <c r="V194" i="43"/>
  <c r="V195" i="43"/>
  <c r="V196" i="43" s="1"/>
  <c r="V197" i="43"/>
  <c r="V198" i="43" s="1"/>
  <c r="V199" i="43"/>
  <c r="V200" i="43" s="1"/>
  <c r="V201" i="43" s="1"/>
  <c r="W195" i="43"/>
  <c r="W196" i="43" s="1"/>
  <c r="W197" i="43" s="1"/>
  <c r="W198" i="43" s="1"/>
  <c r="W199" i="43" s="1"/>
  <c r="W200" i="43" s="1"/>
  <c r="W201" i="43" s="1"/>
  <c r="W202" i="43" s="1"/>
  <c r="W203" i="43"/>
  <c r="W204" i="43" s="1"/>
  <c r="W205" i="43" s="1"/>
  <c r="W206" i="43" s="1"/>
  <c r="W207" i="43" s="1"/>
  <c r="W208" i="43" s="1"/>
  <c r="W209" i="43" s="1"/>
  <c r="W210" i="43" s="1"/>
  <c r="W211" i="43" s="1"/>
  <c r="W212" i="43" s="1"/>
  <c r="G100" i="75"/>
  <c r="K97" i="75"/>
  <c r="C36" i="75"/>
  <c r="C37" i="75"/>
  <c r="C38" i="75"/>
  <c r="C39" i="75"/>
  <c r="C40" i="75"/>
  <c r="C41" i="75"/>
  <c r="C42" i="75"/>
  <c r="X194" i="43"/>
  <c r="X195" i="43"/>
  <c r="X196" i="43" s="1"/>
  <c r="X197" i="43"/>
  <c r="G92" i="75" s="1"/>
  <c r="K92" i="75"/>
  <c r="I92" i="75"/>
  <c r="L91" i="75"/>
  <c r="J91" i="75"/>
  <c r="H91" i="75"/>
  <c r="F91" i="75"/>
  <c r="I90" i="75"/>
  <c r="O83" i="75"/>
  <c r="M83" i="75"/>
  <c r="K83" i="75"/>
  <c r="I83" i="75"/>
  <c r="G83" i="75"/>
  <c r="E83" i="75"/>
  <c r="O82" i="75"/>
  <c r="M82" i="75"/>
  <c r="K82" i="75"/>
  <c r="I82" i="75"/>
  <c r="G82" i="75"/>
  <c r="B78" i="75"/>
  <c r="I77" i="75"/>
  <c r="B77" i="75"/>
  <c r="B76" i="75"/>
  <c r="I75" i="75"/>
  <c r="B75" i="75"/>
  <c r="B74" i="75"/>
  <c r="B73" i="75"/>
  <c r="B72" i="75"/>
  <c r="I71" i="75"/>
  <c r="B71" i="75"/>
  <c r="B70" i="75"/>
  <c r="B69" i="75"/>
  <c r="B68" i="75"/>
  <c r="I67" i="75"/>
  <c r="B67" i="75"/>
  <c r="B66" i="75"/>
  <c r="I63" i="75"/>
  <c r="I61" i="75"/>
  <c r="I50" i="75"/>
  <c r="B50" i="75"/>
  <c r="B49" i="75"/>
  <c r="B48" i="75"/>
  <c r="D7" i="75"/>
  <c r="B46" i="75"/>
  <c r="B45" i="75"/>
  <c r="O44" i="75"/>
  <c r="O35" i="75"/>
  <c r="O32" i="75"/>
  <c r="O30" i="75"/>
  <c r="O28" i="75"/>
  <c r="O25" i="75"/>
  <c r="O23" i="75"/>
  <c r="O21" i="75"/>
  <c r="O14" i="75"/>
  <c r="O11" i="75"/>
  <c r="B10" i="75"/>
  <c r="A2" i="75"/>
  <c r="J29" i="95"/>
  <c r="J152" i="95" s="1"/>
  <c r="J265" i="95" s="1"/>
  <c r="J275" i="95" s="1"/>
  <c r="J281" i="95" s="1"/>
  <c r="J291" i="95" s="1"/>
  <c r="J106" i="95"/>
  <c r="J119" i="95"/>
  <c r="J118" i="95" s="1"/>
  <c r="J128" i="95"/>
  <c r="J127" i="95"/>
  <c r="J139" i="95"/>
  <c r="J148" i="95"/>
  <c r="J32" i="95"/>
  <c r="I29" i="95"/>
  <c r="I152" i="95"/>
  <c r="I265" i="95"/>
  <c r="I275" i="95" s="1"/>
  <c r="I281" i="95" s="1"/>
  <c r="I291" i="95" s="1"/>
  <c r="I106" i="95"/>
  <c r="I105" i="95" s="1"/>
  <c r="I119" i="95"/>
  <c r="I118" i="95"/>
  <c r="I128" i="95"/>
  <c r="I139" i="95"/>
  <c r="I148" i="95"/>
  <c r="I32" i="95"/>
  <c r="I288" i="95"/>
  <c r="I161" i="71" s="1"/>
  <c r="H29" i="95"/>
  <c r="H152" i="95"/>
  <c r="H265" i="95"/>
  <c r="H275" i="95" s="1"/>
  <c r="H281" i="95" s="1"/>
  <c r="H291" i="95" s="1"/>
  <c r="H106" i="95"/>
  <c r="H105" i="95" s="1"/>
  <c r="H119" i="95"/>
  <c r="H118" i="95"/>
  <c r="H128" i="95"/>
  <c r="H127" i="95" s="1"/>
  <c r="H139" i="95"/>
  <c r="H148" i="95"/>
  <c r="H138" i="95"/>
  <c r="H32" i="95"/>
  <c r="G29" i="95"/>
  <c r="G152" i="95" s="1"/>
  <c r="G265" i="95" s="1"/>
  <c r="G275" i="95" s="1"/>
  <c r="G281" i="95" s="1"/>
  <c r="G291" i="95" s="1"/>
  <c r="G32" i="95"/>
  <c r="F29" i="95"/>
  <c r="F152" i="95"/>
  <c r="F265" i="95"/>
  <c r="F275" i="95" s="1"/>
  <c r="F281" i="95" s="1"/>
  <c r="F291" i="95" s="1"/>
  <c r="F32" i="95"/>
  <c r="E29" i="95"/>
  <c r="E152" i="95" s="1"/>
  <c r="E265" i="95" s="1"/>
  <c r="E275" i="95" s="1"/>
  <c r="E281" i="95"/>
  <c r="E291" i="95" s="1"/>
  <c r="E32" i="95"/>
  <c r="D29" i="95"/>
  <c r="D152" i="95"/>
  <c r="D265" i="95"/>
  <c r="D275" i="95" s="1"/>
  <c r="D281" i="95" s="1"/>
  <c r="D291" i="95" s="1"/>
  <c r="D32" i="95"/>
  <c r="B11" i="85"/>
  <c r="B152" i="71"/>
  <c r="B153" i="71" s="1"/>
  <c r="B154" i="71" s="1"/>
  <c r="B155" i="71"/>
  <c r="B156" i="71" s="1"/>
  <c r="B157" i="71" s="1"/>
  <c r="B158" i="71" s="1"/>
  <c r="B159" i="71" s="1"/>
  <c r="B160" i="71" s="1"/>
  <c r="B161" i="71" s="1"/>
  <c r="J29" i="94"/>
  <c r="J152" i="94"/>
  <c r="J265" i="94" s="1"/>
  <c r="J275" i="94" s="1"/>
  <c r="J281" i="94" s="1"/>
  <c r="J291" i="94"/>
  <c r="J106" i="94"/>
  <c r="J119" i="94"/>
  <c r="J128" i="94"/>
  <c r="J139" i="94"/>
  <c r="J32" i="94"/>
  <c r="I29" i="94"/>
  <c r="I152" i="94" s="1"/>
  <c r="I265" i="94" s="1"/>
  <c r="I275" i="94" s="1"/>
  <c r="I281" i="94"/>
  <c r="I291" i="94" s="1"/>
  <c r="I106" i="94"/>
  <c r="I105" i="94"/>
  <c r="I119" i="94"/>
  <c r="I118" i="94" s="1"/>
  <c r="I128" i="94"/>
  <c r="I139" i="94"/>
  <c r="I32" i="94"/>
  <c r="H29" i="94"/>
  <c r="H152" i="94" s="1"/>
  <c r="H265" i="94" s="1"/>
  <c r="H275" i="94"/>
  <c r="H281" i="94" s="1"/>
  <c r="H291" i="94" s="1"/>
  <c r="H298" i="94" s="1"/>
  <c r="H106" i="94"/>
  <c r="H105" i="94"/>
  <c r="H104" i="94" s="1"/>
  <c r="H149" i="94" s="1"/>
  <c r="H119" i="94"/>
  <c r="H118" i="94" s="1"/>
  <c r="H128" i="94"/>
  <c r="H127" i="94"/>
  <c r="H139" i="94"/>
  <c r="H138" i="94"/>
  <c r="H32" i="94"/>
  <c r="G29" i="94"/>
  <c r="G152" i="94"/>
  <c r="G265" i="94"/>
  <c r="G275" i="94" s="1"/>
  <c r="G281" i="94" s="1"/>
  <c r="G291" i="94" s="1"/>
  <c r="G32" i="94"/>
  <c r="F29" i="94"/>
  <c r="F152" i="94" s="1"/>
  <c r="F265" i="94" s="1"/>
  <c r="F275" i="94" s="1"/>
  <c r="F281" i="94"/>
  <c r="F291" i="94" s="1"/>
  <c r="F32" i="94"/>
  <c r="E29" i="94"/>
  <c r="E152" i="94" s="1"/>
  <c r="E265" i="94" s="1"/>
  <c r="E275" i="94"/>
  <c r="E281" i="94" s="1"/>
  <c r="E291" i="94" s="1"/>
  <c r="E32" i="94"/>
  <c r="D29" i="94"/>
  <c r="D152" i="94"/>
  <c r="D265" i="94" s="1"/>
  <c r="D275" i="94" s="1"/>
  <c r="D281" i="94" s="1"/>
  <c r="D291" i="94"/>
  <c r="D32" i="94"/>
  <c r="B10" i="85"/>
  <c r="J29" i="93"/>
  <c r="J152" i="93"/>
  <c r="J265" i="93"/>
  <c r="J275" i="93" s="1"/>
  <c r="J281" i="93" s="1"/>
  <c r="J291" i="93" s="1"/>
  <c r="J106" i="93"/>
  <c r="J105" i="93" s="1"/>
  <c r="J119" i="93"/>
  <c r="J118" i="93"/>
  <c r="J128" i="93"/>
  <c r="J139" i="93"/>
  <c r="J32" i="93"/>
  <c r="I29" i="93"/>
  <c r="I152" i="93" s="1"/>
  <c r="I265" i="93" s="1"/>
  <c r="I275" i="93" s="1"/>
  <c r="I281" i="93" s="1"/>
  <c r="I291" i="93" s="1"/>
  <c r="I106" i="93"/>
  <c r="I105" i="93"/>
  <c r="I119" i="93"/>
  <c r="I118" i="93" s="1"/>
  <c r="I128" i="93"/>
  <c r="I139" i="93"/>
  <c r="I32" i="93"/>
  <c r="H29" i="93"/>
  <c r="H152" i="93" s="1"/>
  <c r="H265" i="93" s="1"/>
  <c r="H275" i="93"/>
  <c r="H281" i="93" s="1"/>
  <c r="H291" i="93" s="1"/>
  <c r="H106" i="93"/>
  <c r="H119" i="93"/>
  <c r="H128" i="93"/>
  <c r="H139" i="93"/>
  <c r="H32" i="93"/>
  <c r="G29" i="93"/>
  <c r="G152" i="93" s="1"/>
  <c r="G265" i="93" s="1"/>
  <c r="G275" i="93" s="1"/>
  <c r="G281" i="93"/>
  <c r="G291" i="93" s="1"/>
  <c r="G32" i="93"/>
  <c r="F29" i="93"/>
  <c r="F152" i="93"/>
  <c r="F265" i="93" s="1"/>
  <c r="F275" i="93" s="1"/>
  <c r="F281" i="93" s="1"/>
  <c r="F291" i="93"/>
  <c r="F32" i="93"/>
  <c r="E29" i="93"/>
  <c r="E152" i="93"/>
  <c r="E265" i="93"/>
  <c r="E275" i="93" s="1"/>
  <c r="E281" i="93" s="1"/>
  <c r="E291" i="93" s="1"/>
  <c r="E32" i="93"/>
  <c r="D29" i="93"/>
  <c r="D152" i="93" s="1"/>
  <c r="D265" i="93" s="1"/>
  <c r="D275" i="93" s="1"/>
  <c r="D281" i="93" s="1"/>
  <c r="D291" i="93" s="1"/>
  <c r="D32" i="93"/>
  <c r="B9" i="85"/>
  <c r="J29" i="92"/>
  <c r="J152" i="92" s="1"/>
  <c r="J265" i="92" s="1"/>
  <c r="J275" i="92" s="1"/>
  <c r="J281" i="92" s="1"/>
  <c r="J291" i="92" s="1"/>
  <c r="J106" i="92"/>
  <c r="J105" i="92"/>
  <c r="J119" i="92"/>
  <c r="J118" i="92" s="1"/>
  <c r="J128" i="92"/>
  <c r="J127" i="92"/>
  <c r="J139" i="92"/>
  <c r="J138" i="92" s="1"/>
  <c r="J32" i="92"/>
  <c r="I29" i="92"/>
  <c r="I152" i="92"/>
  <c r="I265" i="92"/>
  <c r="I275" i="92" s="1"/>
  <c r="I281" i="92" s="1"/>
  <c r="I291" i="92" s="1"/>
  <c r="I106" i="92"/>
  <c r="I105" i="92" s="1"/>
  <c r="I119" i="92"/>
  <c r="I118" i="92"/>
  <c r="I128" i="92"/>
  <c r="I139" i="92"/>
  <c r="I32" i="92"/>
  <c r="H29" i="92"/>
  <c r="H152" i="92" s="1"/>
  <c r="H265" i="92" s="1"/>
  <c r="H275" i="92" s="1"/>
  <c r="H281" i="92" s="1"/>
  <c r="H291" i="92" s="1"/>
  <c r="H106" i="92"/>
  <c r="H105" i="92"/>
  <c r="H119" i="92"/>
  <c r="H118" i="92" s="1"/>
  <c r="H128" i="92"/>
  <c r="H139" i="92"/>
  <c r="H32" i="92"/>
  <c r="G29" i="92"/>
  <c r="G152" i="92"/>
  <c r="G265" i="92"/>
  <c r="G275" i="92" s="1"/>
  <c r="G281" i="92" s="1"/>
  <c r="G291" i="92" s="1"/>
  <c r="G32" i="92"/>
  <c r="F29" i="92"/>
  <c r="F152" i="92"/>
  <c r="F265" i="92" s="1"/>
  <c r="F275" i="92" s="1"/>
  <c r="F281" i="92" s="1"/>
  <c r="F291" i="92"/>
  <c r="F32" i="92"/>
  <c r="E29" i="92"/>
  <c r="E152" i="92" s="1"/>
  <c r="E265" i="92" s="1"/>
  <c r="E275" i="92" s="1"/>
  <c r="E281" i="92"/>
  <c r="E291" i="92" s="1"/>
  <c r="E32" i="92"/>
  <c r="D29" i="92"/>
  <c r="D152" i="92" s="1"/>
  <c r="D265" i="92" s="1"/>
  <c r="D275" i="92"/>
  <c r="D281" i="92" s="1"/>
  <c r="D291" i="92" s="1"/>
  <c r="D32" i="92"/>
  <c r="B8" i="85"/>
  <c r="J29" i="91"/>
  <c r="J152" i="91" s="1"/>
  <c r="J265" i="91" s="1"/>
  <c r="J275" i="91" s="1"/>
  <c r="J281" i="91"/>
  <c r="J291" i="91" s="1"/>
  <c r="J288" i="91" s="1"/>
  <c r="J157" i="71" s="1"/>
  <c r="J106" i="91"/>
  <c r="J105" i="91"/>
  <c r="J119" i="91"/>
  <c r="J118" i="91" s="1"/>
  <c r="J128" i="91"/>
  <c r="J139" i="91"/>
  <c r="J32" i="91"/>
  <c r="I29" i="91"/>
  <c r="I152" i="91"/>
  <c r="I265" i="91"/>
  <c r="I275" i="91" s="1"/>
  <c r="I281" i="91" s="1"/>
  <c r="I291" i="91" s="1"/>
  <c r="I106" i="91"/>
  <c r="I105" i="91" s="1"/>
  <c r="I119" i="91"/>
  <c r="I118" i="91"/>
  <c r="I128" i="91"/>
  <c r="I139" i="91"/>
  <c r="I32" i="91"/>
  <c r="H29" i="91"/>
  <c r="H152" i="91"/>
  <c r="H265" i="91" s="1"/>
  <c r="H275" i="91" s="1"/>
  <c r="H281" i="91" s="1"/>
  <c r="H291" i="91" s="1"/>
  <c r="H106" i="91"/>
  <c r="H105" i="91" s="1"/>
  <c r="H119" i="91"/>
  <c r="H118" i="91"/>
  <c r="H128" i="91"/>
  <c r="H139" i="91"/>
  <c r="H32" i="91"/>
  <c r="G29" i="91"/>
  <c r="G152" i="91" s="1"/>
  <c r="G265" i="91" s="1"/>
  <c r="G275" i="91" s="1"/>
  <c r="G281" i="91" s="1"/>
  <c r="G291" i="91" s="1"/>
  <c r="G293" i="91" s="1"/>
  <c r="G37" i="71" s="1"/>
  <c r="G32" i="91"/>
  <c r="F29" i="91"/>
  <c r="F152" i="91" s="1"/>
  <c r="F265" i="91" s="1"/>
  <c r="F275" i="91" s="1"/>
  <c r="F281" i="91"/>
  <c r="F291" i="91" s="1"/>
  <c r="F32" i="91"/>
  <c r="E29" i="91"/>
  <c r="E152" i="91"/>
  <c r="E265" i="91" s="1"/>
  <c r="E275" i="91" s="1"/>
  <c r="E281" i="91" s="1"/>
  <c r="E291" i="91"/>
  <c r="E32" i="91"/>
  <c r="D29" i="91"/>
  <c r="D152" i="91"/>
  <c r="D265" i="91"/>
  <c r="D275" i="91" s="1"/>
  <c r="D281" i="91" s="1"/>
  <c r="D291" i="91" s="1"/>
  <c r="D32" i="91"/>
  <c r="B7" i="85"/>
  <c r="J29" i="90"/>
  <c r="J152" i="90"/>
  <c r="J265" i="90"/>
  <c r="J275" i="90" s="1"/>
  <c r="J281" i="90" s="1"/>
  <c r="J291" i="90" s="1"/>
  <c r="J106" i="90"/>
  <c r="J105" i="90" s="1"/>
  <c r="J119" i="90"/>
  <c r="J118" i="90" s="1"/>
  <c r="J128" i="90"/>
  <c r="J127" i="90"/>
  <c r="J139" i="90"/>
  <c r="J138" i="90" s="1"/>
  <c r="J32" i="90"/>
  <c r="J288" i="90"/>
  <c r="J156" i="71" s="1"/>
  <c r="I29" i="90"/>
  <c r="I152" i="90"/>
  <c r="I265" i="90"/>
  <c r="I275" i="90" s="1"/>
  <c r="I281" i="90" s="1"/>
  <c r="I291" i="90" s="1"/>
  <c r="I288" i="90" s="1"/>
  <c r="I156" i="71" s="1"/>
  <c r="I106" i="90"/>
  <c r="I105" i="90" s="1"/>
  <c r="I119" i="90"/>
  <c r="I118" i="90"/>
  <c r="I128" i="90"/>
  <c r="I139" i="90"/>
  <c r="I59" i="90"/>
  <c r="I32" i="90"/>
  <c r="I81" i="90"/>
  <c r="H29" i="90"/>
  <c r="H152" i="90"/>
  <c r="H265" i="90" s="1"/>
  <c r="H275" i="90" s="1"/>
  <c r="H281" i="90" s="1"/>
  <c r="H291" i="90" s="1"/>
  <c r="H106" i="90"/>
  <c r="H105" i="90" s="1"/>
  <c r="H119" i="90"/>
  <c r="H118" i="90"/>
  <c r="H128" i="90"/>
  <c r="H127" i="90" s="1"/>
  <c r="H139" i="90"/>
  <c r="H138" i="90"/>
  <c r="H59" i="90"/>
  <c r="H32" i="90"/>
  <c r="H81" i="90" s="1"/>
  <c r="G29" i="90"/>
  <c r="G152" i="90"/>
  <c r="G265" i="90" s="1"/>
  <c r="G275" i="90" s="1"/>
  <c r="G281" i="90" s="1"/>
  <c r="G291" i="90"/>
  <c r="G32" i="90"/>
  <c r="F29" i="90"/>
  <c r="F152" i="90" s="1"/>
  <c r="F265" i="90" s="1"/>
  <c r="F275" i="90" s="1"/>
  <c r="F281" i="90"/>
  <c r="F291" i="90" s="1"/>
  <c r="F32" i="90"/>
  <c r="E29" i="90"/>
  <c r="E152" i="90"/>
  <c r="E265" i="90" s="1"/>
  <c r="E275" i="90" s="1"/>
  <c r="E281" i="90" s="1"/>
  <c r="E291" i="90"/>
  <c r="E32" i="90"/>
  <c r="D29" i="90"/>
  <c r="D152" i="90" s="1"/>
  <c r="D265" i="90" s="1"/>
  <c r="D275" i="90" s="1"/>
  <c r="D281" i="90"/>
  <c r="D291" i="90" s="1"/>
  <c r="D32" i="90"/>
  <c r="B6" i="85"/>
  <c r="E6" i="85"/>
  <c r="J29" i="89"/>
  <c r="J152" i="89" s="1"/>
  <c r="J265" i="89" s="1"/>
  <c r="J275" i="89" s="1"/>
  <c r="J281" i="89" s="1"/>
  <c r="J291" i="89" s="1"/>
  <c r="J106" i="89"/>
  <c r="J105" i="89"/>
  <c r="J119" i="89"/>
  <c r="J118" i="89" s="1"/>
  <c r="J128" i="89"/>
  <c r="J139" i="89"/>
  <c r="J32" i="89"/>
  <c r="I29" i="89"/>
  <c r="I152" i="89"/>
  <c r="I265" i="89"/>
  <c r="I275" i="89" s="1"/>
  <c r="I281" i="89" s="1"/>
  <c r="I291" i="89" s="1"/>
  <c r="I288" i="89" s="1"/>
  <c r="I106" i="89"/>
  <c r="I105" i="89" s="1"/>
  <c r="I119" i="89"/>
  <c r="I118" i="89"/>
  <c r="I128" i="89"/>
  <c r="I139" i="89"/>
  <c r="I32" i="89"/>
  <c r="I155" i="71"/>
  <c r="H29" i="89"/>
  <c r="H152" i="89" s="1"/>
  <c r="H265" i="89" s="1"/>
  <c r="H275" i="89" s="1"/>
  <c r="H281" i="89" s="1"/>
  <c r="H291" i="89" s="1"/>
  <c r="H106" i="89"/>
  <c r="H119" i="89"/>
  <c r="H128" i="89"/>
  <c r="H139" i="89"/>
  <c r="H32" i="89"/>
  <c r="G29" i="89"/>
  <c r="G152" i="89" s="1"/>
  <c r="G265" i="89" s="1"/>
  <c r="G275" i="89" s="1"/>
  <c r="G281" i="89"/>
  <c r="G291" i="89" s="1"/>
  <c r="G32" i="89"/>
  <c r="F29" i="89"/>
  <c r="F152" i="89"/>
  <c r="F265" i="89" s="1"/>
  <c r="F275" i="89" s="1"/>
  <c r="F281" i="89" s="1"/>
  <c r="F291" i="89"/>
  <c r="F32" i="89"/>
  <c r="E29" i="89"/>
  <c r="E152" i="89"/>
  <c r="E265" i="89"/>
  <c r="E275" i="89" s="1"/>
  <c r="E281" i="89" s="1"/>
  <c r="E291" i="89" s="1"/>
  <c r="E32" i="89"/>
  <c r="D29" i="89"/>
  <c r="D152" i="89" s="1"/>
  <c r="D265" i="89" s="1"/>
  <c r="D275" i="89"/>
  <c r="D281" i="89" s="1"/>
  <c r="D291" i="89" s="1"/>
  <c r="D32" i="89"/>
  <c r="J29" i="81"/>
  <c r="J152" i="81" s="1"/>
  <c r="J265" i="81" s="1"/>
  <c r="J275" i="81" s="1"/>
  <c r="J281" i="81"/>
  <c r="J291" i="81" s="1"/>
  <c r="J106" i="81"/>
  <c r="J119" i="81"/>
  <c r="J128" i="81"/>
  <c r="J139" i="81"/>
  <c r="J32" i="81"/>
  <c r="I29" i="81"/>
  <c r="I152" i="81"/>
  <c r="I265" i="81" s="1"/>
  <c r="I275" i="81" s="1"/>
  <c r="I281" i="81" s="1"/>
  <c r="I291" i="81"/>
  <c r="I298" i="81" s="1"/>
  <c r="I132" i="71" s="1"/>
  <c r="I106" i="81"/>
  <c r="I119" i="81"/>
  <c r="I128" i="81"/>
  <c r="I139" i="81"/>
  <c r="I32" i="81"/>
  <c r="H29" i="81"/>
  <c r="H152" i="81"/>
  <c r="H265" i="81"/>
  <c r="H275" i="81" s="1"/>
  <c r="H281" i="81" s="1"/>
  <c r="H291" i="81" s="1"/>
  <c r="H106" i="81"/>
  <c r="H105" i="81" s="1"/>
  <c r="H119" i="81"/>
  <c r="H118" i="81"/>
  <c r="H128" i="81"/>
  <c r="H139" i="81"/>
  <c r="H59" i="81"/>
  <c r="H32" i="81"/>
  <c r="H81" i="81" s="1"/>
  <c r="G29" i="81"/>
  <c r="G152" i="81" s="1"/>
  <c r="G265" i="81" s="1"/>
  <c r="G275" i="81"/>
  <c r="G281" i="81" s="1"/>
  <c r="G291" i="81" s="1"/>
  <c r="G32" i="81"/>
  <c r="F29" i="81"/>
  <c r="F152" i="81" s="1"/>
  <c r="F265" i="81" s="1"/>
  <c r="F275" i="81" s="1"/>
  <c r="F281" i="81"/>
  <c r="F291" i="81" s="1"/>
  <c r="F32" i="81"/>
  <c r="E29" i="81"/>
  <c r="E152" i="81" s="1"/>
  <c r="E265" i="81" s="1"/>
  <c r="E275" i="81"/>
  <c r="E281" i="81" s="1"/>
  <c r="E291" i="81" s="1"/>
  <c r="E32" i="81"/>
  <c r="D29" i="81"/>
  <c r="D152" i="81" s="1"/>
  <c r="D265" i="81" s="1"/>
  <c r="D275" i="81" s="1"/>
  <c r="D281" i="81" s="1"/>
  <c r="D291" i="81" s="1"/>
  <c r="D32" i="81"/>
  <c r="B4" i="85"/>
  <c r="B1" i="85"/>
  <c r="E1" i="85"/>
  <c r="E8" i="85" s="1"/>
  <c r="B3" i="85"/>
  <c r="E4" i="85" s="1"/>
  <c r="B5" i="71" s="1"/>
  <c r="C105" i="71" s="1"/>
  <c r="J265" i="80"/>
  <c r="J275" i="80" s="1"/>
  <c r="J281" i="80" s="1"/>
  <c r="J291" i="80"/>
  <c r="J288" i="80" s="1"/>
  <c r="J153" i="71" s="1"/>
  <c r="I265" i="80"/>
  <c r="I275" i="80"/>
  <c r="I281" i="80" s="1"/>
  <c r="I291" i="80" s="1"/>
  <c r="H265" i="80"/>
  <c r="H275" i="80" s="1"/>
  <c r="H281" i="80" s="1"/>
  <c r="H291" i="80" s="1"/>
  <c r="G265" i="80"/>
  <c r="G275" i="80"/>
  <c r="G281" i="80" s="1"/>
  <c r="G291" i="80" s="1"/>
  <c r="F265" i="80"/>
  <c r="F275" i="80"/>
  <c r="F281" i="80" s="1"/>
  <c r="F291" i="80" s="1"/>
  <c r="E265" i="80"/>
  <c r="E275" i="80"/>
  <c r="E281" i="80" s="1"/>
  <c r="E291" i="80" s="1"/>
  <c r="D265" i="80"/>
  <c r="D275" i="80"/>
  <c r="D281" i="80" s="1"/>
  <c r="D291" i="80" s="1"/>
  <c r="B2" i="85"/>
  <c r="E2" i="85"/>
  <c r="J29" i="78"/>
  <c r="J152" i="78" s="1"/>
  <c r="J265" i="78" s="1"/>
  <c r="J275" i="78" s="1"/>
  <c r="J281" i="78" s="1"/>
  <c r="J291" i="78" s="1"/>
  <c r="I29" i="78"/>
  <c r="I152" i="78" s="1"/>
  <c r="I265" i="78" s="1"/>
  <c r="I275" i="78"/>
  <c r="I281" i="78" s="1"/>
  <c r="I291" i="78" s="1"/>
  <c r="H29" i="78"/>
  <c r="H152" i="78" s="1"/>
  <c r="H265" i="78" s="1"/>
  <c r="H275" i="78"/>
  <c r="H281" i="78" s="1"/>
  <c r="H291" i="78" s="1"/>
  <c r="G29" i="78"/>
  <c r="G152" i="78" s="1"/>
  <c r="G265" i="78" s="1"/>
  <c r="G275" i="78"/>
  <c r="G281" i="78" s="1"/>
  <c r="G291" i="78" s="1"/>
  <c r="F29" i="78"/>
  <c r="F152" i="78"/>
  <c r="F265" i="78" s="1"/>
  <c r="F275" i="78" s="1"/>
  <c r="F281" i="78" s="1"/>
  <c r="F291" i="78" s="1"/>
  <c r="E29" i="78"/>
  <c r="E152" i="78" s="1"/>
  <c r="E265" i="78" s="1"/>
  <c r="E275" i="78"/>
  <c r="E281" i="78" s="1"/>
  <c r="E291" i="78" s="1"/>
  <c r="D29" i="78"/>
  <c r="D152" i="78"/>
  <c r="D265" i="78" s="1"/>
  <c r="D275" i="78" s="1"/>
  <c r="D281" i="78" s="1"/>
  <c r="D291" i="78"/>
  <c r="J29" i="9"/>
  <c r="J152" i="9" s="1"/>
  <c r="J265" i="9" s="1"/>
  <c r="J275" i="9"/>
  <c r="J281" i="9" s="1"/>
  <c r="J291" i="9" s="1"/>
  <c r="J105" i="9"/>
  <c r="J128" i="9"/>
  <c r="J127" i="9" s="1"/>
  <c r="J139" i="9"/>
  <c r="J138" i="9"/>
  <c r="J32" i="9"/>
  <c r="I29" i="9"/>
  <c r="I152" i="9"/>
  <c r="I265" i="9" s="1"/>
  <c r="I275" i="9" s="1"/>
  <c r="I281" i="9" s="1"/>
  <c r="I291" i="9"/>
  <c r="I128" i="9"/>
  <c r="I127" i="9"/>
  <c r="I139" i="9"/>
  <c r="I138" i="9" s="1"/>
  <c r="I32" i="9"/>
  <c r="H29" i="9"/>
  <c r="H152" i="9" s="1"/>
  <c r="H265" i="9" s="1"/>
  <c r="H275" i="9" s="1"/>
  <c r="H281" i="9" s="1"/>
  <c r="H291" i="9" s="1"/>
  <c r="H105" i="9"/>
  <c r="H128" i="9"/>
  <c r="H127" i="9" s="1"/>
  <c r="H139" i="9"/>
  <c r="H138" i="9"/>
  <c r="H32" i="9"/>
  <c r="G29" i="9"/>
  <c r="G152" i="9"/>
  <c r="G265" i="9"/>
  <c r="G275" i="9" s="1"/>
  <c r="G281" i="9" s="1"/>
  <c r="G291" i="9" s="1"/>
  <c r="G32" i="9"/>
  <c r="F29" i="9"/>
  <c r="F152" i="9"/>
  <c r="F265" i="9"/>
  <c r="F275" i="9" s="1"/>
  <c r="F281" i="9" s="1"/>
  <c r="F291" i="9" s="1"/>
  <c r="F32" i="9"/>
  <c r="E29" i="9"/>
  <c r="E152" i="9" s="1"/>
  <c r="E265" i="9" s="1"/>
  <c r="E275" i="9" s="1"/>
  <c r="E281" i="9" s="1"/>
  <c r="E291" i="9" s="1"/>
  <c r="E32" i="9"/>
  <c r="D29" i="9"/>
  <c r="D152" i="9" s="1"/>
  <c r="D265" i="9" s="1"/>
  <c r="D275" i="9" s="1"/>
  <c r="D281" i="9" s="1"/>
  <c r="D291" i="9" s="1"/>
  <c r="D32" i="9"/>
  <c r="J206" i="95"/>
  <c r="J207" i="95"/>
  <c r="J208" i="95"/>
  <c r="J209" i="95"/>
  <c r="J210" i="95"/>
  <c r="J211" i="95"/>
  <c r="J212" i="95"/>
  <c r="J213" i="95"/>
  <c r="J214" i="95"/>
  <c r="I206" i="95"/>
  <c r="I207" i="95"/>
  <c r="I208" i="95"/>
  <c r="I209" i="95"/>
  <c r="I210" i="95"/>
  <c r="I211" i="95"/>
  <c r="I212" i="95"/>
  <c r="I213" i="95"/>
  <c r="I214" i="95"/>
  <c r="H206" i="95"/>
  <c r="H207" i="95"/>
  <c r="H208" i="95"/>
  <c r="H209" i="95"/>
  <c r="H210" i="95"/>
  <c r="H211" i="95"/>
  <c r="H212" i="95"/>
  <c r="H213" i="95"/>
  <c r="H214" i="95"/>
  <c r="B141" i="71"/>
  <c r="B142" i="71" s="1"/>
  <c r="B143" i="71" s="1"/>
  <c r="B144" i="71"/>
  <c r="B145" i="71" s="1"/>
  <c r="B146" i="71" s="1"/>
  <c r="B147" i="71" s="1"/>
  <c r="B148" i="71"/>
  <c r="B149" i="71" s="1"/>
  <c r="B150" i="71" s="1"/>
  <c r="J206" i="94"/>
  <c r="J208" i="94"/>
  <c r="J210" i="94"/>
  <c r="J212" i="94"/>
  <c r="J214" i="94"/>
  <c r="I206" i="94"/>
  <c r="I207" i="94"/>
  <c r="I208" i="94"/>
  <c r="I209" i="94"/>
  <c r="I210" i="94"/>
  <c r="I211" i="94"/>
  <c r="I212" i="94"/>
  <c r="I213" i="94"/>
  <c r="I214" i="94"/>
  <c r="H206" i="94"/>
  <c r="H208" i="94"/>
  <c r="H210" i="94"/>
  <c r="H212" i="94"/>
  <c r="H214" i="94"/>
  <c r="J207" i="93"/>
  <c r="J211" i="93"/>
  <c r="J299" i="93"/>
  <c r="J148" i="71" s="1"/>
  <c r="I206" i="93"/>
  <c r="I207" i="93"/>
  <c r="I208" i="93"/>
  <c r="I209" i="93"/>
  <c r="I210" i="93"/>
  <c r="I211" i="93"/>
  <c r="I212" i="93"/>
  <c r="I213" i="93"/>
  <c r="I214" i="93"/>
  <c r="H207" i="93"/>
  <c r="H211" i="93"/>
  <c r="J206" i="92"/>
  <c r="J208" i="92"/>
  <c r="J210" i="92"/>
  <c r="J212" i="92"/>
  <c r="J214" i="92"/>
  <c r="I206" i="92"/>
  <c r="I207" i="92"/>
  <c r="I208" i="92"/>
  <c r="I209" i="92"/>
  <c r="I210" i="92"/>
  <c r="I211" i="92"/>
  <c r="I212" i="92"/>
  <c r="I213" i="92"/>
  <c r="I214" i="92"/>
  <c r="I255" i="92"/>
  <c r="H206" i="92"/>
  <c r="H208" i="92"/>
  <c r="H210" i="92"/>
  <c r="H212" i="92"/>
  <c r="H214" i="92"/>
  <c r="J206" i="91"/>
  <c r="J207" i="91"/>
  <c r="J208" i="91"/>
  <c r="J209" i="91"/>
  <c r="J210" i="91"/>
  <c r="J211" i="91"/>
  <c r="J212" i="91"/>
  <c r="J213" i="91"/>
  <c r="J214" i="91"/>
  <c r="J215" i="91"/>
  <c r="J299" i="91"/>
  <c r="J146" i="71" s="1"/>
  <c r="I206" i="91"/>
  <c r="I207" i="91"/>
  <c r="I208" i="91"/>
  <c r="I209" i="91"/>
  <c r="I210" i="91"/>
  <c r="I211" i="91"/>
  <c r="I212" i="91"/>
  <c r="I213" i="91"/>
  <c r="I214" i="91"/>
  <c r="I215" i="91"/>
  <c r="I299" i="91"/>
  <c r="I146" i="71" s="1"/>
  <c r="H206" i="91"/>
  <c r="H207" i="91"/>
  <c r="H208" i="91"/>
  <c r="H209" i="91"/>
  <c r="H210" i="91"/>
  <c r="H211" i="91"/>
  <c r="H212" i="91"/>
  <c r="H213" i="91"/>
  <c r="H214" i="91"/>
  <c r="H215" i="91"/>
  <c r="J206" i="90"/>
  <c r="J207" i="90"/>
  <c r="J208" i="90"/>
  <c r="J209" i="90"/>
  <c r="J210" i="90"/>
  <c r="J211" i="90"/>
  <c r="J212" i="90"/>
  <c r="J213" i="90"/>
  <c r="J214" i="90"/>
  <c r="J255" i="90"/>
  <c r="J299" i="90"/>
  <c r="J145" i="71"/>
  <c r="I206" i="90"/>
  <c r="I207" i="90"/>
  <c r="I208" i="90"/>
  <c r="I209" i="90"/>
  <c r="I210" i="90"/>
  <c r="I211" i="90"/>
  <c r="I212" i="90"/>
  <c r="I213" i="90"/>
  <c r="I214" i="90"/>
  <c r="I255" i="90"/>
  <c r="I299" i="90"/>
  <c r="I145" i="71"/>
  <c r="H206" i="90"/>
  <c r="H207" i="90"/>
  <c r="H208" i="90"/>
  <c r="H209" i="90"/>
  <c r="H210" i="90"/>
  <c r="H211" i="90"/>
  <c r="H212" i="90"/>
  <c r="H213" i="90"/>
  <c r="H214" i="90"/>
  <c r="H255" i="90"/>
  <c r="I299" i="89"/>
  <c r="I144" i="71"/>
  <c r="J206" i="81"/>
  <c r="J207" i="81"/>
  <c r="J208" i="81"/>
  <c r="J209" i="81"/>
  <c r="J210" i="81"/>
  <c r="J211" i="81"/>
  <c r="J212" i="81"/>
  <c r="J213" i="81"/>
  <c r="J214" i="81"/>
  <c r="J255" i="81"/>
  <c r="I206" i="81"/>
  <c r="I207" i="81"/>
  <c r="I208" i="81"/>
  <c r="I209" i="81"/>
  <c r="I210" i="81"/>
  <c r="I211" i="81"/>
  <c r="I212" i="81"/>
  <c r="I213" i="81"/>
  <c r="I214" i="81"/>
  <c r="I255" i="81"/>
  <c r="I299" i="81"/>
  <c r="I143" i="71" s="1"/>
  <c r="H206" i="81"/>
  <c r="H207" i="81"/>
  <c r="H208" i="81"/>
  <c r="H209" i="81"/>
  <c r="H210" i="81"/>
  <c r="H211" i="81"/>
  <c r="H212" i="81"/>
  <c r="H213" i="81"/>
  <c r="H214" i="81"/>
  <c r="H255" i="81"/>
  <c r="J299" i="80"/>
  <c r="J142" i="71" s="1"/>
  <c r="J294" i="9"/>
  <c r="J296" i="9"/>
  <c r="I299" i="9"/>
  <c r="I140" i="71" s="1"/>
  <c r="H294" i="9"/>
  <c r="H296" i="9"/>
  <c r="J292" i="95"/>
  <c r="I292" i="95"/>
  <c r="H292" i="95"/>
  <c r="G292" i="95"/>
  <c r="F292" i="95"/>
  <c r="E292" i="95"/>
  <c r="D292" i="95"/>
  <c r="B130" i="71"/>
  <c r="B131" i="71"/>
  <c r="B132" i="71" s="1"/>
  <c r="J292" i="94"/>
  <c r="I292" i="94"/>
  <c r="I298" i="94"/>
  <c r="I138" i="71"/>
  <c r="H292" i="94"/>
  <c r="H138" i="71"/>
  <c r="G292" i="94"/>
  <c r="F292" i="94"/>
  <c r="E292" i="94"/>
  <c r="D292" i="94"/>
  <c r="J292" i="93"/>
  <c r="I292" i="93"/>
  <c r="H292" i="93"/>
  <c r="H298" i="93"/>
  <c r="H137" i="71"/>
  <c r="G292" i="93"/>
  <c r="F292" i="93"/>
  <c r="E292" i="93"/>
  <c r="D292" i="93"/>
  <c r="J292" i="92"/>
  <c r="I292" i="92"/>
  <c r="H292" i="92"/>
  <c r="G292" i="92"/>
  <c r="F292" i="92"/>
  <c r="E292" i="92"/>
  <c r="D292" i="92"/>
  <c r="J292" i="91"/>
  <c r="J298" i="91"/>
  <c r="J135" i="71"/>
  <c r="I292" i="91"/>
  <c r="H292" i="91"/>
  <c r="G292" i="91"/>
  <c r="F292" i="91"/>
  <c r="E292" i="91"/>
  <c r="D292" i="91"/>
  <c r="J292" i="90"/>
  <c r="J298" i="90"/>
  <c r="J134" i="71" s="1"/>
  <c r="I292" i="90"/>
  <c r="I298" i="90"/>
  <c r="I134" i="71"/>
  <c r="H292" i="90"/>
  <c r="G292" i="90"/>
  <c r="F292" i="90"/>
  <c r="E292" i="90"/>
  <c r="D292" i="90"/>
  <c r="J292" i="89"/>
  <c r="I292" i="89"/>
  <c r="I298" i="89"/>
  <c r="I133" i="71" s="1"/>
  <c r="H292" i="89"/>
  <c r="G292" i="89"/>
  <c r="F292" i="89"/>
  <c r="E292" i="89"/>
  <c r="D292" i="89"/>
  <c r="J292" i="81"/>
  <c r="I292" i="81"/>
  <c r="H292" i="81"/>
  <c r="H298" i="81"/>
  <c r="H132" i="71" s="1"/>
  <c r="G292" i="81"/>
  <c r="F292" i="81"/>
  <c r="E292" i="81"/>
  <c r="D292" i="81"/>
  <c r="J292" i="80"/>
  <c r="J298" i="80"/>
  <c r="J131" i="71" s="1"/>
  <c r="I292" i="80"/>
  <c r="I298" i="80"/>
  <c r="I131" i="71" s="1"/>
  <c r="H292" i="80"/>
  <c r="G292" i="80"/>
  <c r="F292" i="80"/>
  <c r="E292" i="80"/>
  <c r="D292" i="80"/>
  <c r="J292" i="78"/>
  <c r="I292" i="78"/>
  <c r="I298" i="78"/>
  <c r="I130" i="71" s="1"/>
  <c r="H292" i="78"/>
  <c r="H298" i="78"/>
  <c r="H130" i="71" s="1"/>
  <c r="G292" i="78"/>
  <c r="F292" i="78"/>
  <c r="E292" i="78"/>
  <c r="D292" i="78"/>
  <c r="J292" i="9"/>
  <c r="I292" i="9"/>
  <c r="H292" i="9"/>
  <c r="G292" i="9"/>
  <c r="F292" i="9"/>
  <c r="E292" i="9"/>
  <c r="D292" i="9"/>
  <c r="B119" i="71"/>
  <c r="B120" i="71"/>
  <c r="B121" i="71" s="1"/>
  <c r="H303" i="9"/>
  <c r="A15" i="70"/>
  <c r="J19" i="71" s="1"/>
  <c r="A14" i="70"/>
  <c r="I19" i="71"/>
  <c r="I117" i="71" s="1"/>
  <c r="A13" i="70"/>
  <c r="H19" i="71"/>
  <c r="H117" i="71"/>
  <c r="A12" i="70"/>
  <c r="G19" i="71" s="1"/>
  <c r="A11" i="70"/>
  <c r="F19" i="71" s="1"/>
  <c r="A10" i="70"/>
  <c r="E19" i="71"/>
  <c r="E117" i="71" s="1"/>
  <c r="A9" i="70"/>
  <c r="D19" i="71"/>
  <c r="D117" i="71"/>
  <c r="B103" i="71"/>
  <c r="B104" i="71" s="1"/>
  <c r="B105" i="71" s="1"/>
  <c r="B92" i="71"/>
  <c r="B93" i="71"/>
  <c r="B94" i="71" s="1"/>
  <c r="C94" i="71"/>
  <c r="J277" i="9"/>
  <c r="H277" i="9"/>
  <c r="B81" i="71"/>
  <c r="B82" i="71" s="1"/>
  <c r="B83" i="71" s="1"/>
  <c r="C83" i="71"/>
  <c r="H80" i="71"/>
  <c r="B70" i="71"/>
  <c r="B71" i="71"/>
  <c r="B72" i="71"/>
  <c r="B73" i="71" s="1"/>
  <c r="B74" i="71" s="1"/>
  <c r="B75" i="71" s="1"/>
  <c r="B76" i="71" s="1"/>
  <c r="B77" i="71" s="1"/>
  <c r="B78" i="71" s="1"/>
  <c r="B79" i="71" s="1"/>
  <c r="C72" i="71"/>
  <c r="H68" i="71"/>
  <c r="D68" i="71"/>
  <c r="C127" i="95"/>
  <c r="C138" i="95"/>
  <c r="C104" i="95"/>
  <c r="I283" i="95"/>
  <c r="I63" i="71" s="1"/>
  <c r="H283" i="95"/>
  <c r="H63" i="71" s="1"/>
  <c r="B63" i="71"/>
  <c r="C127" i="94"/>
  <c r="C138" i="94"/>
  <c r="C104" i="94" s="1"/>
  <c r="C149" i="94" s="1"/>
  <c r="C282" i="94" s="1"/>
  <c r="J283" i="94"/>
  <c r="J62" i="71" s="1"/>
  <c r="I283" i="94"/>
  <c r="I62" i="71" s="1"/>
  <c r="H283" i="94"/>
  <c r="H62" i="71" s="1"/>
  <c r="B62" i="71"/>
  <c r="C127" i="93"/>
  <c r="C138" i="93"/>
  <c r="C104" i="93" s="1"/>
  <c r="J283" i="93"/>
  <c r="J61" i="71" s="1"/>
  <c r="H283" i="93"/>
  <c r="H61" i="71" s="1"/>
  <c r="B61" i="71"/>
  <c r="C127" i="92"/>
  <c r="C138" i="92"/>
  <c r="C104" i="92"/>
  <c r="I283" i="92"/>
  <c r="I60" i="71" s="1"/>
  <c r="B60" i="71"/>
  <c r="C127" i="91"/>
  <c r="C138" i="91"/>
  <c r="C104" i="91"/>
  <c r="J283" i="91"/>
  <c r="J59" i="71"/>
  <c r="I283" i="91"/>
  <c r="I59" i="71" s="1"/>
  <c r="B59" i="71"/>
  <c r="C138" i="90"/>
  <c r="C127" i="90"/>
  <c r="C104" i="90"/>
  <c r="J283" i="90"/>
  <c r="J58" i="71"/>
  <c r="I283" i="90"/>
  <c r="I58" i="71" s="1"/>
  <c r="B58" i="71"/>
  <c r="C127" i="89"/>
  <c r="C138" i="89"/>
  <c r="C104" i="89"/>
  <c r="C149" i="89"/>
  <c r="C282" i="89" s="1"/>
  <c r="I283" i="89"/>
  <c r="I57" i="71" s="1"/>
  <c r="B57" i="71"/>
  <c r="C138" i="81"/>
  <c r="C127" i="81"/>
  <c r="C104" i="81"/>
  <c r="J283" i="81"/>
  <c r="J56" i="71"/>
  <c r="I283" i="81"/>
  <c r="I56" i="71" s="1"/>
  <c r="H283" i="81"/>
  <c r="H56" i="71"/>
  <c r="C56" i="71"/>
  <c r="A56" i="71" s="1"/>
  <c r="B56" i="71"/>
  <c r="C149" i="80"/>
  <c r="C282" i="80"/>
  <c r="J283" i="80"/>
  <c r="J55" i="71"/>
  <c r="I283" i="80"/>
  <c r="I55" i="71"/>
  <c r="B55" i="71"/>
  <c r="C149" i="78"/>
  <c r="C282" i="78" s="1"/>
  <c r="I283" i="78"/>
  <c r="I54" i="71" s="1"/>
  <c r="H283" i="78"/>
  <c r="H54" i="71"/>
  <c r="B54" i="71"/>
  <c r="C127" i="9"/>
  <c r="C138" i="9"/>
  <c r="C104" i="9"/>
  <c r="J283" i="9"/>
  <c r="J53" i="71"/>
  <c r="I283" i="9"/>
  <c r="I53" i="71" s="1"/>
  <c r="B53" i="71"/>
  <c r="C32" i="95"/>
  <c r="C60" i="95"/>
  <c r="C59" i="95"/>
  <c r="C81" i="95"/>
  <c r="C205" i="95"/>
  <c r="B52" i="71"/>
  <c r="C32" i="94"/>
  <c r="C81" i="94" s="1"/>
  <c r="C60" i="94"/>
  <c r="C59" i="94"/>
  <c r="C205" i="94"/>
  <c r="B51" i="71"/>
  <c r="C32" i="93"/>
  <c r="C60" i="93"/>
  <c r="C59" i="93" s="1"/>
  <c r="C205" i="93"/>
  <c r="B50" i="71"/>
  <c r="C32" i="92"/>
  <c r="C81" i="92" s="1"/>
  <c r="C60" i="92"/>
  <c r="C59" i="92"/>
  <c r="C205" i="92"/>
  <c r="B49" i="71"/>
  <c r="C32" i="91"/>
  <c r="C60" i="91"/>
  <c r="C59" i="91"/>
  <c r="C81" i="91"/>
  <c r="C256" i="91"/>
  <c r="C277" i="91"/>
  <c r="B48" i="71"/>
  <c r="C32" i="90"/>
  <c r="C60" i="90"/>
  <c r="C59" i="90" s="1"/>
  <c r="C205" i="90"/>
  <c r="C256" i="90"/>
  <c r="C277" i="90"/>
  <c r="B47" i="71"/>
  <c r="C60" i="89"/>
  <c r="C59" i="89"/>
  <c r="B46" i="71"/>
  <c r="C32" i="81"/>
  <c r="C81" i="81" s="1"/>
  <c r="C60" i="81"/>
  <c r="C59" i="81"/>
  <c r="C45" i="71"/>
  <c r="B45" i="71"/>
  <c r="A45" i="71"/>
  <c r="C81" i="80"/>
  <c r="C150" i="80" s="1"/>
  <c r="B44" i="71"/>
  <c r="B43" i="71"/>
  <c r="C32" i="9"/>
  <c r="C81" i="9" s="1"/>
  <c r="C60" i="9"/>
  <c r="C59" i="9" s="1"/>
  <c r="B42" i="71"/>
  <c r="I293" i="95"/>
  <c r="I41" i="71"/>
  <c r="H293" i="95"/>
  <c r="H41" i="71"/>
  <c r="B41" i="71"/>
  <c r="J293" i="94"/>
  <c r="J40" i="71"/>
  <c r="I293" i="94"/>
  <c r="I40" i="71"/>
  <c r="H293" i="94"/>
  <c r="H40" i="71"/>
  <c r="B40" i="71"/>
  <c r="J293" i="93"/>
  <c r="J39" i="71"/>
  <c r="H293" i="93"/>
  <c r="H39" i="71"/>
  <c r="B39" i="71"/>
  <c r="I293" i="92"/>
  <c r="I38" i="71"/>
  <c r="B38" i="71"/>
  <c r="C292" i="91"/>
  <c r="F293" i="91" s="1"/>
  <c r="F37" i="71" s="1"/>
  <c r="J293" i="91"/>
  <c r="J37" i="71"/>
  <c r="I293" i="91"/>
  <c r="I37" i="71"/>
  <c r="B37" i="71"/>
  <c r="C292" i="90"/>
  <c r="F293" i="90" s="1"/>
  <c r="F36" i="71" s="1"/>
  <c r="J293" i="90"/>
  <c r="J36" i="71"/>
  <c r="I293" i="90"/>
  <c r="I36" i="71"/>
  <c r="B36" i="71"/>
  <c r="I293" i="89"/>
  <c r="I35" i="71"/>
  <c r="B35" i="71"/>
  <c r="J293" i="81"/>
  <c r="J34" i="71"/>
  <c r="I293" i="81"/>
  <c r="I34" i="71"/>
  <c r="H293" i="81"/>
  <c r="H34" i="71"/>
  <c r="C34" i="71"/>
  <c r="B34" i="71"/>
  <c r="A34" i="71" s="1"/>
  <c r="B33" i="71"/>
  <c r="I293" i="78"/>
  <c r="I32" i="71"/>
  <c r="H293" i="78"/>
  <c r="H32" i="71" s="1"/>
  <c r="B32" i="71"/>
  <c r="J293" i="9"/>
  <c r="J31" i="71" s="1"/>
  <c r="I293" i="9"/>
  <c r="I31" i="71"/>
  <c r="B31" i="71"/>
  <c r="I287" i="95"/>
  <c r="I30" i="71"/>
  <c r="H287" i="95"/>
  <c r="H30" i="71" s="1"/>
  <c r="B30" i="71"/>
  <c r="J287" i="94"/>
  <c r="J29" i="71" s="1"/>
  <c r="I287" i="94"/>
  <c r="I29" i="71"/>
  <c r="H287" i="94"/>
  <c r="H29" i="71" s="1"/>
  <c r="B29" i="71"/>
  <c r="J287" i="93"/>
  <c r="J28" i="71" s="1"/>
  <c r="H287" i="93"/>
  <c r="H28" i="71" s="1"/>
  <c r="B28" i="71"/>
  <c r="I287" i="92"/>
  <c r="I27" i="71"/>
  <c r="B27" i="71"/>
  <c r="J287" i="91"/>
  <c r="J26" i="71" s="1"/>
  <c r="I287" i="91"/>
  <c r="I26" i="71"/>
  <c r="B26" i="71"/>
  <c r="J287" i="90"/>
  <c r="J25" i="71" s="1"/>
  <c r="I287" i="90"/>
  <c r="I25" i="71"/>
  <c r="B25" i="71"/>
  <c r="I287" i="89"/>
  <c r="I24" i="71"/>
  <c r="B24" i="71"/>
  <c r="J287" i="81"/>
  <c r="J23" i="71" s="1"/>
  <c r="I287" i="81"/>
  <c r="I23" i="71"/>
  <c r="H287" i="81"/>
  <c r="H23" i="71" s="1"/>
  <c r="C23" i="71"/>
  <c r="B23" i="71"/>
  <c r="A23" i="71"/>
  <c r="J287" i="80"/>
  <c r="J22" i="71"/>
  <c r="I287" i="80"/>
  <c r="I22" i="71" s="1"/>
  <c r="B22" i="71"/>
  <c r="I287" i="78"/>
  <c r="I21" i="71" s="1"/>
  <c r="H287" i="78"/>
  <c r="H21" i="71"/>
  <c r="B21" i="71"/>
  <c r="J287" i="9"/>
  <c r="J20" i="71"/>
  <c r="I287" i="9"/>
  <c r="I20" i="71" s="1"/>
  <c r="B20" i="71"/>
  <c r="A115" i="70"/>
  <c r="C284" i="95"/>
  <c r="C284" i="91"/>
  <c r="C284" i="80"/>
  <c r="E8" i="70"/>
  <c r="E110" i="70"/>
  <c r="B8" i="70"/>
  <c r="B41" i="70" s="1"/>
  <c r="B110" i="70"/>
  <c r="A86" i="70"/>
  <c r="E76" i="70"/>
  <c r="B76" i="70"/>
  <c r="A83" i="70"/>
  <c r="A82" i="70"/>
  <c r="A81" i="70"/>
  <c r="A80" i="70"/>
  <c r="A79" i="70"/>
  <c r="A78" i="70"/>
  <c r="A77" i="70"/>
  <c r="A51" i="70"/>
  <c r="E41" i="70"/>
  <c r="A48" i="70"/>
  <c r="A47" i="70"/>
  <c r="A46" i="70"/>
  <c r="A45" i="70"/>
  <c r="A44" i="70"/>
  <c r="A43" i="70"/>
  <c r="A42" i="70"/>
  <c r="A17" i="70"/>
  <c r="A7" i="70"/>
  <c r="A2" i="70"/>
  <c r="D8" i="46"/>
  <c r="E8" i="46" s="1"/>
  <c r="F8" i="46" s="1"/>
  <c r="B60" i="48"/>
  <c r="B106" i="81"/>
  <c r="B106" i="89" s="1"/>
  <c r="B106" i="90" s="1"/>
  <c r="B106" i="91" s="1"/>
  <c r="B106" i="92" s="1"/>
  <c r="B106" i="93" s="1"/>
  <c r="B106" i="94" s="1"/>
  <c r="B106" i="95" s="1"/>
  <c r="B62" i="48"/>
  <c r="B64" i="48"/>
  <c r="G64" i="48" s="1"/>
  <c r="N64" i="48"/>
  <c r="B66" i="48"/>
  <c r="N66" i="48" s="1"/>
  <c r="B68" i="48"/>
  <c r="B70" i="48"/>
  <c r="B72" i="48"/>
  <c r="B74" i="48"/>
  <c r="B76" i="48"/>
  <c r="M76" i="48" s="1"/>
  <c r="N76" i="48"/>
  <c r="B78" i="48"/>
  <c r="N78" i="48" s="1"/>
  <c r="B80" i="48"/>
  <c r="G80" i="48" s="1"/>
  <c r="N80" i="48"/>
  <c r="M64" i="48"/>
  <c r="M66" i="48"/>
  <c r="M80" i="48"/>
  <c r="L64" i="48"/>
  <c r="L66" i="48"/>
  <c r="L80" i="48"/>
  <c r="K64" i="48"/>
  <c r="K66" i="48"/>
  <c r="K80" i="48"/>
  <c r="J64" i="48"/>
  <c r="J66" i="48"/>
  <c r="J80" i="48"/>
  <c r="I64" i="48"/>
  <c r="I66" i="48"/>
  <c r="I80" i="48"/>
  <c r="H64" i="48"/>
  <c r="H66" i="48"/>
  <c r="H80" i="48"/>
  <c r="B105" i="81"/>
  <c r="B118" i="81"/>
  <c r="G62" i="48"/>
  <c r="G68" i="48"/>
  <c r="G70" i="48"/>
  <c r="G76" i="48"/>
  <c r="G78" i="48"/>
  <c r="F60" i="48"/>
  <c r="F62" i="48"/>
  <c r="F68" i="48"/>
  <c r="F70" i="48"/>
  <c r="F76" i="48"/>
  <c r="F78" i="48"/>
  <c r="B105" i="78"/>
  <c r="E60" i="48"/>
  <c r="B118" i="78"/>
  <c r="E64" i="48"/>
  <c r="E66" i="48"/>
  <c r="A30" i="78"/>
  <c r="A31" i="78"/>
  <c r="A32" i="78"/>
  <c r="A33" i="78" s="1"/>
  <c r="A34" i="78" s="1"/>
  <c r="A35" i="78" s="1"/>
  <c r="A36" i="78" s="1"/>
  <c r="A44" i="78" s="1"/>
  <c r="A58" i="78" s="1"/>
  <c r="A59" i="78" s="1"/>
  <c r="A60" i="78" s="1"/>
  <c r="A61" i="78" s="1"/>
  <c r="A62" i="78" s="1"/>
  <c r="A78" i="78" s="1"/>
  <c r="A79" i="78" s="1"/>
  <c r="A80" i="78" s="1"/>
  <c r="A81" i="78" s="1"/>
  <c r="A82" i="78" s="1"/>
  <c r="A83" i="78" s="1"/>
  <c r="A84" i="78" s="1"/>
  <c r="A85" i="78" s="1"/>
  <c r="A86" i="78" s="1"/>
  <c r="A87" i="78" s="1"/>
  <c r="A88" i="78" s="1"/>
  <c r="A89" i="78" s="1"/>
  <c r="A90" i="78" s="1"/>
  <c r="A100" i="78" s="1"/>
  <c r="A101" i="78" s="1"/>
  <c r="A102" i="78" s="1"/>
  <c r="A103" i="78" s="1"/>
  <c r="A104" i="78" s="1"/>
  <c r="A105" i="78" s="1"/>
  <c r="A106" i="78" s="1"/>
  <c r="A117" i="78" s="1"/>
  <c r="A118" i="78" s="1"/>
  <c r="A119" i="78" s="1"/>
  <c r="A126" i="78" s="1"/>
  <c r="A127" i="78" s="1"/>
  <c r="A128" i="78" s="1"/>
  <c r="A137" i="78" s="1"/>
  <c r="A138" i="78" s="1"/>
  <c r="A139" i="78" s="1"/>
  <c r="A148" i="78" s="1"/>
  <c r="A149" i="78" s="1"/>
  <c r="A150" i="78" s="1"/>
  <c r="E68" i="48"/>
  <c r="E74" i="48"/>
  <c r="E76" i="48"/>
  <c r="E80" i="48"/>
  <c r="B105" i="9"/>
  <c r="B118" i="9"/>
  <c r="D62" i="48"/>
  <c r="D64" i="48"/>
  <c r="D68" i="48"/>
  <c r="D70" i="48"/>
  <c r="D72" i="48"/>
  <c r="D76" i="48"/>
  <c r="D78" i="48"/>
  <c r="D80" i="48"/>
  <c r="F8" i="47"/>
  <c r="D9" i="48" s="1"/>
  <c r="C58" i="48"/>
  <c r="B119" i="81"/>
  <c r="B119" i="89"/>
  <c r="B119" i="90" s="1"/>
  <c r="B119" i="91"/>
  <c r="B119" i="92" s="1"/>
  <c r="B119" i="93" s="1"/>
  <c r="B119" i="94" s="1"/>
  <c r="B119" i="95" s="1"/>
  <c r="N33" i="48"/>
  <c r="M33" i="48"/>
  <c r="L33" i="48"/>
  <c r="K33" i="48"/>
  <c r="J33" i="48"/>
  <c r="I33" i="48"/>
  <c r="H33" i="48"/>
  <c r="B127" i="81"/>
  <c r="G33" i="48"/>
  <c r="B127" i="78"/>
  <c r="E33" i="48"/>
  <c r="B127" i="9"/>
  <c r="N12" i="48"/>
  <c r="L12" i="48"/>
  <c r="J12" i="48"/>
  <c r="H12" i="48"/>
  <c r="F12" i="48"/>
  <c r="C152" i="78"/>
  <c r="B206" i="78"/>
  <c r="C152" i="9"/>
  <c r="B206" i="9"/>
  <c r="B207" i="9"/>
  <c r="B208" i="9"/>
  <c r="B209" i="9"/>
  <c r="B210" i="9"/>
  <c r="B211" i="9"/>
  <c r="B212" i="9"/>
  <c r="B213" i="9"/>
  <c r="B214" i="9"/>
  <c r="D12" i="48"/>
  <c r="N5" i="48"/>
  <c r="M5" i="48"/>
  <c r="L5" i="48"/>
  <c r="K5" i="48"/>
  <c r="J5" i="48"/>
  <c r="I5" i="48"/>
  <c r="H5" i="48"/>
  <c r="G5" i="48"/>
  <c r="F5" i="48"/>
  <c r="E5" i="48"/>
  <c r="D5" i="48"/>
  <c r="C5" i="48"/>
  <c r="A2" i="48"/>
  <c r="P24" i="47"/>
  <c r="O24" i="47"/>
  <c r="N24" i="47"/>
  <c r="L24" i="47"/>
  <c r="K24" i="47"/>
  <c r="J24" i="47"/>
  <c r="H24" i="47"/>
  <c r="G24" i="47"/>
  <c r="F24" i="47"/>
  <c r="M14" i="45"/>
  <c r="M11" i="44"/>
  <c r="L11" i="44"/>
  <c r="O23" i="47" s="1"/>
  <c r="L14" i="45"/>
  <c r="L13" i="45"/>
  <c r="K11" i="44"/>
  <c r="K14" i="45"/>
  <c r="J11" i="44"/>
  <c r="J14" i="45"/>
  <c r="J13" i="45"/>
  <c r="I11" i="44"/>
  <c r="I14" i="45"/>
  <c r="H11" i="44"/>
  <c r="K23" i="47" s="1"/>
  <c r="H14" i="45"/>
  <c r="H13" i="45"/>
  <c r="G11" i="44"/>
  <c r="G14" i="45"/>
  <c r="F11" i="44"/>
  <c r="F14" i="45"/>
  <c r="F13" i="45"/>
  <c r="E11" i="44"/>
  <c r="D11" i="44"/>
  <c r="H23" i="47"/>
  <c r="D14" i="45"/>
  <c r="C11" i="44"/>
  <c r="M12" i="46"/>
  <c r="L12" i="46"/>
  <c r="K12" i="46"/>
  <c r="J12" i="46"/>
  <c r="I12" i="46"/>
  <c r="G12" i="46"/>
  <c r="F12" i="46"/>
  <c r="D12" i="46"/>
  <c r="P16" i="47"/>
  <c r="O16" i="47"/>
  <c r="N16" i="47"/>
  <c r="M16" i="47"/>
  <c r="L16" i="47"/>
  <c r="K16" i="47"/>
  <c r="J16" i="47"/>
  <c r="I16" i="47"/>
  <c r="H16" i="47"/>
  <c r="G16" i="47"/>
  <c r="F16" i="47"/>
  <c r="P11" i="47"/>
  <c r="O11" i="47"/>
  <c r="N11" i="47"/>
  <c r="M11" i="47"/>
  <c r="L11" i="47"/>
  <c r="K11" i="47"/>
  <c r="J11" i="47"/>
  <c r="I11" i="47"/>
  <c r="H11" i="47"/>
  <c r="G11" i="47"/>
  <c r="F11" i="47"/>
  <c r="P10" i="47"/>
  <c r="O10" i="47"/>
  <c r="N10" i="47"/>
  <c r="M10" i="47"/>
  <c r="L10" i="47"/>
  <c r="K10" i="47"/>
  <c r="J10" i="47"/>
  <c r="I10" i="47"/>
  <c r="H10" i="47"/>
  <c r="G10" i="47"/>
  <c r="F10" i="47"/>
  <c r="G8" i="47"/>
  <c r="H8" i="47"/>
  <c r="I8" i="47"/>
  <c r="J8" i="47" s="1"/>
  <c r="K8" i="47" s="1"/>
  <c r="L8" i="47" s="1"/>
  <c r="M8" i="47" s="1"/>
  <c r="N8" i="47" s="1"/>
  <c r="O8" i="47" s="1"/>
  <c r="P8" i="47" s="1"/>
  <c r="B2" i="47"/>
  <c r="C61" i="46"/>
  <c r="D61" i="46" s="1"/>
  <c r="E61" i="46" s="1"/>
  <c r="F61" i="46" s="1"/>
  <c r="G61" i="46" s="1"/>
  <c r="H61" i="46" s="1"/>
  <c r="I61" i="46" s="1"/>
  <c r="J61" i="46" s="1"/>
  <c r="K61" i="46" s="1"/>
  <c r="L61" i="46" s="1"/>
  <c r="M61" i="46" s="1"/>
  <c r="D16" i="46"/>
  <c r="E16" i="46"/>
  <c r="F16" i="46" s="1"/>
  <c r="G16" i="46" s="1"/>
  <c r="H16" i="46" s="1"/>
  <c r="I16" i="46" s="1"/>
  <c r="J16" i="46" s="1"/>
  <c r="K16" i="46" s="1"/>
  <c r="L16" i="46" s="1"/>
  <c r="M16" i="46" s="1"/>
  <c r="M6" i="46"/>
  <c r="L6" i="46"/>
  <c r="K6" i="46"/>
  <c r="J6" i="46"/>
  <c r="I6" i="46"/>
  <c r="H6" i="46"/>
  <c r="G6" i="46"/>
  <c r="F6" i="46"/>
  <c r="B2" i="46"/>
  <c r="AA1" i="45"/>
  <c r="B8" i="45"/>
  <c r="C12" i="45"/>
  <c r="D12" i="45" s="1"/>
  <c r="E12" i="45" s="1"/>
  <c r="F12" i="45" s="1"/>
  <c r="G12" i="45" s="1"/>
  <c r="H12" i="45" s="1"/>
  <c r="I12" i="45" s="1"/>
  <c r="J12" i="45" s="1"/>
  <c r="K12" i="45" s="1"/>
  <c r="L12" i="45" s="1"/>
  <c r="M12" i="45" s="1"/>
  <c r="M5" i="45"/>
  <c r="L5" i="45"/>
  <c r="K5" i="45"/>
  <c r="J5" i="45"/>
  <c r="I5" i="45"/>
  <c r="H5" i="45"/>
  <c r="G5" i="45"/>
  <c r="F5" i="45"/>
  <c r="E5" i="45"/>
  <c r="D5" i="45"/>
  <c r="C5" i="45"/>
  <c r="B2" i="45"/>
  <c r="BZ1" i="45"/>
  <c r="J301" i="95"/>
  <c r="I301" i="95"/>
  <c r="H301" i="95"/>
  <c r="G301" i="95"/>
  <c r="F301" i="95"/>
  <c r="E301" i="95"/>
  <c r="D301" i="95"/>
  <c r="J297" i="95"/>
  <c r="I297" i="95"/>
  <c r="H297" i="95"/>
  <c r="C294" i="95"/>
  <c r="J295" i="95"/>
  <c r="I295" i="95"/>
  <c r="H295" i="95"/>
  <c r="J289" i="95"/>
  <c r="I289" i="95"/>
  <c r="H289" i="95"/>
  <c r="J285" i="95"/>
  <c r="I285" i="95"/>
  <c r="H285" i="95"/>
  <c r="B261" i="95"/>
  <c r="B214" i="95"/>
  <c r="B213" i="95"/>
  <c r="B212" i="95"/>
  <c r="B211" i="95"/>
  <c r="B210" i="95"/>
  <c r="B209" i="95"/>
  <c r="B208" i="95"/>
  <c r="B207" i="95"/>
  <c r="B206" i="95"/>
  <c r="B204" i="80"/>
  <c r="B204" i="81" s="1"/>
  <c r="B204" i="89" s="1"/>
  <c r="B204" i="90" s="1"/>
  <c r="B204" i="91" s="1"/>
  <c r="B204" i="92" s="1"/>
  <c r="B204" i="93" s="1"/>
  <c r="B204" i="94" s="1"/>
  <c r="B204" i="95" s="1"/>
  <c r="B181" i="80"/>
  <c r="B181" i="81"/>
  <c r="B181" i="89"/>
  <c r="B181" i="90" s="1"/>
  <c r="B181" i="91" s="1"/>
  <c r="B181" i="92" s="1"/>
  <c r="B181" i="93" s="1"/>
  <c r="B181" i="94" s="1"/>
  <c r="B181" i="95" s="1"/>
  <c r="B180" i="80"/>
  <c r="B180" i="81"/>
  <c r="B180" i="89" s="1"/>
  <c r="B180" i="90" s="1"/>
  <c r="B180" i="91" s="1"/>
  <c r="B180" i="92" s="1"/>
  <c r="B180" i="93" s="1"/>
  <c r="B180" i="94" s="1"/>
  <c r="B180" i="95" s="1"/>
  <c r="B179" i="80"/>
  <c r="B179" i="81" s="1"/>
  <c r="B179" i="89" s="1"/>
  <c r="B179" i="90" s="1"/>
  <c r="B179" i="91" s="1"/>
  <c r="B179" i="92" s="1"/>
  <c r="B179" i="93" s="1"/>
  <c r="B179" i="94" s="1"/>
  <c r="B179" i="95" s="1"/>
  <c r="B178" i="80"/>
  <c r="B178" i="81" s="1"/>
  <c r="B178" i="89" s="1"/>
  <c r="B178" i="90" s="1"/>
  <c r="B178" i="91" s="1"/>
  <c r="B178" i="92" s="1"/>
  <c r="B178" i="93" s="1"/>
  <c r="B178" i="94" s="1"/>
  <c r="B178" i="95" s="1"/>
  <c r="B177" i="80"/>
  <c r="B177" i="81"/>
  <c r="B177" i="89"/>
  <c r="B177" i="90" s="1"/>
  <c r="B177" i="91" s="1"/>
  <c r="B177" i="92" s="1"/>
  <c r="B177" i="93" s="1"/>
  <c r="B177" i="94" s="1"/>
  <c r="B177" i="95" s="1"/>
  <c r="B176" i="80"/>
  <c r="B176" i="81"/>
  <c r="B176" i="89" s="1"/>
  <c r="B176" i="90" s="1"/>
  <c r="B176" i="91" s="1"/>
  <c r="B176" i="92" s="1"/>
  <c r="B176" i="93" s="1"/>
  <c r="B176" i="94" s="1"/>
  <c r="B176" i="95" s="1"/>
  <c r="B175" i="80"/>
  <c r="B175" i="81" s="1"/>
  <c r="B175" i="89" s="1"/>
  <c r="B175" i="90" s="1"/>
  <c r="B175" i="91" s="1"/>
  <c r="B175" i="92" s="1"/>
  <c r="B175" i="93" s="1"/>
  <c r="B175" i="94" s="1"/>
  <c r="B175" i="95" s="1"/>
  <c r="B174" i="80"/>
  <c r="B174" i="81" s="1"/>
  <c r="B174" i="89" s="1"/>
  <c r="B174" i="90" s="1"/>
  <c r="B174" i="91" s="1"/>
  <c r="B174" i="92" s="1"/>
  <c r="B174" i="93" s="1"/>
  <c r="B174" i="94" s="1"/>
  <c r="B174" i="95" s="1"/>
  <c r="B173" i="80"/>
  <c r="B173" i="81"/>
  <c r="B173" i="89"/>
  <c r="B173" i="90" s="1"/>
  <c r="B173" i="91" s="1"/>
  <c r="B173" i="92" s="1"/>
  <c r="B173" i="93" s="1"/>
  <c r="B173" i="94" s="1"/>
  <c r="B173" i="95" s="1"/>
  <c r="B172" i="80"/>
  <c r="B172" i="81"/>
  <c r="B172" i="89" s="1"/>
  <c r="B172" i="90" s="1"/>
  <c r="B172" i="91" s="1"/>
  <c r="B172" i="92" s="1"/>
  <c r="B172" i="93" s="1"/>
  <c r="B172" i="94" s="1"/>
  <c r="B172" i="95" s="1"/>
  <c r="B171" i="80"/>
  <c r="B171" i="81" s="1"/>
  <c r="B171" i="89" s="1"/>
  <c r="B171" i="90" s="1"/>
  <c r="B171" i="91" s="1"/>
  <c r="B171" i="92" s="1"/>
  <c r="B171" i="93" s="1"/>
  <c r="B171" i="94" s="1"/>
  <c r="B171" i="95" s="1"/>
  <c r="B170" i="80"/>
  <c r="B170" i="81" s="1"/>
  <c r="B170" i="89" s="1"/>
  <c r="B170" i="90" s="1"/>
  <c r="B170" i="91" s="1"/>
  <c r="B170" i="92" s="1"/>
  <c r="B170" i="93" s="1"/>
  <c r="B170" i="94" s="1"/>
  <c r="B170" i="95" s="1"/>
  <c r="B169" i="80"/>
  <c r="B169" i="81"/>
  <c r="B169" i="89"/>
  <c r="B169" i="90" s="1"/>
  <c r="B169" i="91" s="1"/>
  <c r="B169" i="92" s="1"/>
  <c r="B169" i="93" s="1"/>
  <c r="B169" i="94" s="1"/>
  <c r="B169" i="95" s="1"/>
  <c r="B168" i="80"/>
  <c r="B168" i="81"/>
  <c r="B168" i="89" s="1"/>
  <c r="B168" i="90" s="1"/>
  <c r="B168" i="91" s="1"/>
  <c r="B168" i="92" s="1"/>
  <c r="B168" i="93" s="1"/>
  <c r="B168" i="94" s="1"/>
  <c r="B168" i="95" s="1"/>
  <c r="B167" i="80"/>
  <c r="B167" i="81" s="1"/>
  <c r="B167" i="89" s="1"/>
  <c r="B167" i="90" s="1"/>
  <c r="B167" i="91" s="1"/>
  <c r="B167" i="92" s="1"/>
  <c r="B167" i="93" s="1"/>
  <c r="B167" i="94" s="1"/>
  <c r="B167" i="95" s="1"/>
  <c r="B166" i="80"/>
  <c r="B166" i="81" s="1"/>
  <c r="B166" i="89" s="1"/>
  <c r="B166" i="90" s="1"/>
  <c r="B166" i="91" s="1"/>
  <c r="B166" i="92" s="1"/>
  <c r="B166" i="93" s="1"/>
  <c r="B166" i="94" s="1"/>
  <c r="B166" i="95" s="1"/>
  <c r="B165" i="80"/>
  <c r="B165" i="81"/>
  <c r="B165" i="89"/>
  <c r="B165" i="90" s="1"/>
  <c r="B165" i="91" s="1"/>
  <c r="B165" i="92" s="1"/>
  <c r="B165" i="93" s="1"/>
  <c r="B165" i="94" s="1"/>
  <c r="B165" i="95" s="1"/>
  <c r="B164" i="80"/>
  <c r="B164" i="81"/>
  <c r="B164" i="89" s="1"/>
  <c r="B164" i="90" s="1"/>
  <c r="B164" i="91" s="1"/>
  <c r="B164" i="92" s="1"/>
  <c r="B164" i="93" s="1"/>
  <c r="B164" i="94" s="1"/>
  <c r="B164" i="95" s="1"/>
  <c r="B163" i="80"/>
  <c r="B163" i="81" s="1"/>
  <c r="B163" i="89" s="1"/>
  <c r="B163" i="90" s="1"/>
  <c r="B163" i="91" s="1"/>
  <c r="B163" i="92" s="1"/>
  <c r="B163" i="93" s="1"/>
  <c r="B163" i="94" s="1"/>
  <c r="B163" i="95" s="1"/>
  <c r="B162" i="80"/>
  <c r="B162" i="81" s="1"/>
  <c r="B162" i="89" s="1"/>
  <c r="B162" i="90" s="1"/>
  <c r="B162" i="91" s="1"/>
  <c r="B162" i="92" s="1"/>
  <c r="B162" i="93" s="1"/>
  <c r="B162" i="94" s="1"/>
  <c r="B162" i="95" s="1"/>
  <c r="B161" i="80"/>
  <c r="B161" i="81"/>
  <c r="B161" i="89"/>
  <c r="B161" i="90" s="1"/>
  <c r="B161" i="91" s="1"/>
  <c r="B161" i="92" s="1"/>
  <c r="B161" i="93" s="1"/>
  <c r="B161" i="94" s="1"/>
  <c r="B161" i="95" s="1"/>
  <c r="B160" i="80"/>
  <c r="B160" i="81"/>
  <c r="B160" i="89" s="1"/>
  <c r="B160" i="90" s="1"/>
  <c r="B160" i="91" s="1"/>
  <c r="B160" i="92" s="1"/>
  <c r="B160" i="93" s="1"/>
  <c r="B160" i="94" s="1"/>
  <c r="B160" i="95" s="1"/>
  <c r="B159" i="80"/>
  <c r="B159" i="81" s="1"/>
  <c r="B159" i="89" s="1"/>
  <c r="B159" i="90" s="1"/>
  <c r="B159" i="91" s="1"/>
  <c r="B159" i="92" s="1"/>
  <c r="B159" i="93" s="1"/>
  <c r="B159" i="94" s="1"/>
  <c r="B159" i="95" s="1"/>
  <c r="B158" i="80"/>
  <c r="B158" i="81" s="1"/>
  <c r="B158" i="89" s="1"/>
  <c r="B158" i="90" s="1"/>
  <c r="B158" i="91" s="1"/>
  <c r="B158" i="92" s="1"/>
  <c r="B158" i="93" s="1"/>
  <c r="B158" i="94" s="1"/>
  <c r="B158" i="95" s="1"/>
  <c r="B157" i="80"/>
  <c r="B157" i="81"/>
  <c r="B157" i="89"/>
  <c r="B157" i="90" s="1"/>
  <c r="B157" i="91" s="1"/>
  <c r="B157" i="92" s="1"/>
  <c r="B157" i="93" s="1"/>
  <c r="B157" i="94" s="1"/>
  <c r="B157" i="95" s="1"/>
  <c r="B156" i="80"/>
  <c r="B156" i="81"/>
  <c r="B156" i="89" s="1"/>
  <c r="B156" i="90" s="1"/>
  <c r="B156" i="91" s="1"/>
  <c r="B156" i="92" s="1"/>
  <c r="B156" i="93" s="1"/>
  <c r="B156" i="94" s="1"/>
  <c r="B156" i="95" s="1"/>
  <c r="B155" i="78"/>
  <c r="B155" i="80" s="1"/>
  <c r="B155" i="81" s="1"/>
  <c r="B155" i="89" s="1"/>
  <c r="B155" i="90" s="1"/>
  <c r="B155" i="91" s="1"/>
  <c r="B155" i="92" s="1"/>
  <c r="B155" i="93" s="1"/>
  <c r="B155" i="94" s="1"/>
  <c r="B155" i="95" s="1"/>
  <c r="C152" i="95"/>
  <c r="B148" i="95"/>
  <c r="B139" i="78"/>
  <c r="B139" i="80" s="1"/>
  <c r="B139" i="81" s="1"/>
  <c r="B139" i="89" s="1"/>
  <c r="B139" i="90" s="1"/>
  <c r="B139" i="91" s="1"/>
  <c r="B139" i="92" s="1"/>
  <c r="B139" i="93" s="1"/>
  <c r="B139" i="94" s="1"/>
  <c r="B139" i="95" s="1"/>
  <c r="B138" i="95"/>
  <c r="B128" i="78"/>
  <c r="B128" i="80"/>
  <c r="B128" i="81" s="1"/>
  <c r="B128" i="89" s="1"/>
  <c r="B128" i="90" s="1"/>
  <c r="B128" i="91" s="1"/>
  <c r="B128" i="92" s="1"/>
  <c r="B128" i="93" s="1"/>
  <c r="B128" i="94" s="1"/>
  <c r="B128" i="95" s="1"/>
  <c r="B127" i="95"/>
  <c r="B118" i="95"/>
  <c r="B105" i="95"/>
  <c r="B84" i="78"/>
  <c r="B84" i="80" s="1"/>
  <c r="B84" i="81" s="1"/>
  <c r="B84" i="89" s="1"/>
  <c r="B84" i="90" s="1"/>
  <c r="B84" i="91" s="1"/>
  <c r="B84" i="92" s="1"/>
  <c r="B84" i="93" s="1"/>
  <c r="B84" i="94" s="1"/>
  <c r="B84" i="95" s="1"/>
  <c r="B62" i="81"/>
  <c r="B62" i="89"/>
  <c r="B62" i="90"/>
  <c r="B62" i="91" s="1"/>
  <c r="B62" i="92" s="1"/>
  <c r="B62" i="93" s="1"/>
  <c r="B62" i="94" s="1"/>
  <c r="B62" i="95" s="1"/>
  <c r="B40" i="89"/>
  <c r="B40" i="90"/>
  <c r="B40" i="91"/>
  <c r="B40" i="92" s="1"/>
  <c r="B40" i="93" s="1"/>
  <c r="B40" i="94" s="1"/>
  <c r="B40" i="95" s="1"/>
  <c r="B39" i="89"/>
  <c r="B39" i="90"/>
  <c r="B39" i="91"/>
  <c r="B39" i="92"/>
  <c r="B39" i="93" s="1"/>
  <c r="B39" i="94" s="1"/>
  <c r="B39" i="95" s="1"/>
  <c r="B38" i="89"/>
  <c r="B38" i="90" s="1"/>
  <c r="B38" i="91" s="1"/>
  <c r="B38" i="92" s="1"/>
  <c r="B38" i="93" s="1"/>
  <c r="B38" i="94" s="1"/>
  <c r="B38" i="95" s="1"/>
  <c r="B37" i="89"/>
  <c r="B37" i="90"/>
  <c r="B37" i="91" s="1"/>
  <c r="B37" i="92" s="1"/>
  <c r="B37" i="93" s="1"/>
  <c r="B37" i="94" s="1"/>
  <c r="B37" i="95" s="1"/>
  <c r="B36" i="89"/>
  <c r="B36" i="90"/>
  <c r="B36" i="91"/>
  <c r="B36" i="92" s="1"/>
  <c r="B36" i="93" s="1"/>
  <c r="B36" i="94" s="1"/>
  <c r="B36" i="95" s="1"/>
  <c r="B35" i="89"/>
  <c r="B35" i="90"/>
  <c r="B35" i="91"/>
  <c r="B35" i="92"/>
  <c r="B35" i="93" s="1"/>
  <c r="B35" i="94" s="1"/>
  <c r="B35" i="95" s="1"/>
  <c r="J12" i="95"/>
  <c r="J16" i="95" s="1"/>
  <c r="J25" i="95" s="1"/>
  <c r="I12" i="95"/>
  <c r="I16" i="95"/>
  <c r="I25" i="95" s="1"/>
  <c r="H12" i="95"/>
  <c r="H16" i="95"/>
  <c r="H25" i="95"/>
  <c r="G12" i="95"/>
  <c r="G16" i="95"/>
  <c r="G25" i="95"/>
  <c r="F12" i="95"/>
  <c r="F16" i="95" s="1"/>
  <c r="F25" i="95" s="1"/>
  <c r="E12" i="95"/>
  <c r="E16" i="95"/>
  <c r="E25" i="95" s="1"/>
  <c r="D12" i="95"/>
  <c r="D16" i="95"/>
  <c r="C16" i="95" s="1"/>
  <c r="D25" i="95"/>
  <c r="J21" i="95"/>
  <c r="I21" i="95"/>
  <c r="H21" i="95"/>
  <c r="G21" i="95"/>
  <c r="F21" i="95"/>
  <c r="E21" i="95"/>
  <c r="D21" i="95"/>
  <c r="J13" i="95"/>
  <c r="I13" i="95"/>
  <c r="H13" i="95"/>
  <c r="B4" i="95"/>
  <c r="B2" i="95"/>
  <c r="A1" i="95"/>
  <c r="C302" i="94"/>
  <c r="J301" i="94"/>
  <c r="I301" i="94"/>
  <c r="H301" i="94"/>
  <c r="G301" i="94"/>
  <c r="F301" i="94"/>
  <c r="E301" i="94"/>
  <c r="D301" i="94"/>
  <c r="J297" i="94"/>
  <c r="I297" i="94"/>
  <c r="H297" i="94"/>
  <c r="C294" i="94"/>
  <c r="J295" i="94"/>
  <c r="I295" i="94"/>
  <c r="H295" i="94"/>
  <c r="J289" i="94"/>
  <c r="I289" i="94"/>
  <c r="H289" i="94"/>
  <c r="J285" i="94"/>
  <c r="I285" i="94"/>
  <c r="H285" i="94"/>
  <c r="B261" i="94"/>
  <c r="B214" i="94"/>
  <c r="B213" i="94"/>
  <c r="B212" i="94"/>
  <c r="B211" i="94"/>
  <c r="B210" i="94"/>
  <c r="B209" i="94"/>
  <c r="B208" i="94"/>
  <c r="B207" i="94"/>
  <c r="B206" i="94"/>
  <c r="C152" i="94"/>
  <c r="B138" i="94"/>
  <c r="B127" i="94"/>
  <c r="B118" i="94"/>
  <c r="B105" i="94"/>
  <c r="J12" i="94"/>
  <c r="J16" i="94"/>
  <c r="J25" i="94"/>
  <c r="I12" i="94"/>
  <c r="I16" i="94" s="1"/>
  <c r="I25" i="94" s="1"/>
  <c r="H12" i="94"/>
  <c r="H16" i="94" s="1"/>
  <c r="H25" i="94" s="1"/>
  <c r="G12" i="94"/>
  <c r="G16" i="94"/>
  <c r="G25" i="94" s="1"/>
  <c r="F12" i="94"/>
  <c r="F16" i="94"/>
  <c r="F25" i="94"/>
  <c r="E12" i="94"/>
  <c r="E16" i="94" s="1"/>
  <c r="D12" i="94"/>
  <c r="D16" i="94"/>
  <c r="D25" i="94" s="1"/>
  <c r="J23" i="94"/>
  <c r="I23" i="94"/>
  <c r="H23" i="94"/>
  <c r="G23" i="94"/>
  <c r="F23" i="94"/>
  <c r="E23" i="94"/>
  <c r="D23" i="94"/>
  <c r="C23" i="94" s="1"/>
  <c r="J21" i="94"/>
  <c r="I21" i="94"/>
  <c r="H21" i="94"/>
  <c r="G21" i="94"/>
  <c r="F21" i="94"/>
  <c r="E21" i="94"/>
  <c r="D21" i="94"/>
  <c r="J13" i="94"/>
  <c r="I13" i="94"/>
  <c r="H13" i="94"/>
  <c r="B4" i="94"/>
  <c r="B2" i="94"/>
  <c r="A1" i="94"/>
  <c r="J301" i="93"/>
  <c r="I301" i="93"/>
  <c r="H301" i="93"/>
  <c r="G301" i="93"/>
  <c r="F301" i="93"/>
  <c r="E301" i="93"/>
  <c r="D301" i="93"/>
  <c r="J297" i="93"/>
  <c r="I297" i="93"/>
  <c r="H297" i="93"/>
  <c r="C294" i="93"/>
  <c r="J295" i="93"/>
  <c r="I295" i="93"/>
  <c r="H295" i="93"/>
  <c r="J289" i="93"/>
  <c r="I289" i="93"/>
  <c r="H289" i="93"/>
  <c r="J285" i="93"/>
  <c r="I285" i="93"/>
  <c r="H285" i="93"/>
  <c r="B261" i="93"/>
  <c r="B214" i="93"/>
  <c r="B213" i="93"/>
  <c r="B212" i="93"/>
  <c r="B211" i="93"/>
  <c r="B210" i="93"/>
  <c r="B209" i="93"/>
  <c r="B208" i="93"/>
  <c r="B207" i="93"/>
  <c r="B206" i="93"/>
  <c r="C152" i="93"/>
  <c r="B138" i="93"/>
  <c r="B127" i="93"/>
  <c r="B118" i="93"/>
  <c r="B105" i="93"/>
  <c r="J12" i="93"/>
  <c r="J16" i="93" s="1"/>
  <c r="J25" i="93" s="1"/>
  <c r="I12" i="93"/>
  <c r="I16" i="93" s="1"/>
  <c r="I25" i="93" s="1"/>
  <c r="H12" i="93"/>
  <c r="H16" i="93"/>
  <c r="H25" i="93" s="1"/>
  <c r="G12" i="93"/>
  <c r="G16" i="93"/>
  <c r="G25" i="93"/>
  <c r="F12" i="93"/>
  <c r="F16" i="93" s="1"/>
  <c r="F25" i="93" s="1"/>
  <c r="E12" i="93"/>
  <c r="E16" i="93" s="1"/>
  <c r="E25" i="93" s="1"/>
  <c r="D12" i="93"/>
  <c r="D16" i="93"/>
  <c r="I22" i="93"/>
  <c r="G22" i="93"/>
  <c r="E22" i="93"/>
  <c r="J21" i="93"/>
  <c r="I21" i="93"/>
  <c r="H21" i="93"/>
  <c r="G21" i="93"/>
  <c r="F21" i="93"/>
  <c r="E21" i="93"/>
  <c r="D21" i="93"/>
  <c r="J13" i="93"/>
  <c r="I13" i="93"/>
  <c r="H13" i="93"/>
  <c r="B4" i="93"/>
  <c r="B2" i="93"/>
  <c r="A1" i="93"/>
  <c r="J301" i="92"/>
  <c r="I301" i="92"/>
  <c r="H301" i="92"/>
  <c r="G301" i="92"/>
  <c r="F301" i="92"/>
  <c r="E301" i="92"/>
  <c r="D301" i="92"/>
  <c r="J297" i="92"/>
  <c r="I297" i="92"/>
  <c r="H297" i="92"/>
  <c r="C294" i="92"/>
  <c r="J295" i="92"/>
  <c r="I295" i="92"/>
  <c r="H295" i="92"/>
  <c r="J289" i="92"/>
  <c r="I289" i="92"/>
  <c r="H289" i="92"/>
  <c r="J285" i="92"/>
  <c r="I285" i="92"/>
  <c r="H285" i="92"/>
  <c r="B261" i="92"/>
  <c r="B214" i="92"/>
  <c r="B213" i="92"/>
  <c r="B212" i="92"/>
  <c r="B211" i="92"/>
  <c r="B210" i="92"/>
  <c r="B209" i="92"/>
  <c r="B208" i="92"/>
  <c r="B207" i="92"/>
  <c r="B206" i="92"/>
  <c r="C152" i="92"/>
  <c r="B138" i="92"/>
  <c r="B127" i="92"/>
  <c r="B118" i="92"/>
  <c r="B105" i="92"/>
  <c r="J12" i="92"/>
  <c r="J16" i="92"/>
  <c r="J25" i="92"/>
  <c r="I12" i="92"/>
  <c r="I16" i="92" s="1"/>
  <c r="I25" i="92" s="1"/>
  <c r="H12" i="92"/>
  <c r="H16" i="92" s="1"/>
  <c r="H25" i="92" s="1"/>
  <c r="G12" i="92"/>
  <c r="G16" i="92"/>
  <c r="G25" i="92" s="1"/>
  <c r="F12" i="92"/>
  <c r="F16" i="92"/>
  <c r="F25" i="92"/>
  <c r="E12" i="92"/>
  <c r="E16" i="92" s="1"/>
  <c r="E25" i="92" s="1"/>
  <c r="D12" i="92"/>
  <c r="D16" i="92" s="1"/>
  <c r="I22" i="92"/>
  <c r="G22" i="92"/>
  <c r="E22" i="92"/>
  <c r="J21" i="92"/>
  <c r="I21" i="92"/>
  <c r="H21" i="92"/>
  <c r="G21" i="92"/>
  <c r="F21" i="92"/>
  <c r="E21" i="92"/>
  <c r="D21" i="92"/>
  <c r="J13" i="92"/>
  <c r="I13" i="92"/>
  <c r="H13" i="92"/>
  <c r="B4" i="92"/>
  <c r="B2" i="92"/>
  <c r="A1" i="92"/>
  <c r="C303" i="91"/>
  <c r="J301" i="91"/>
  <c r="I301" i="91"/>
  <c r="H301" i="91"/>
  <c r="G301" i="91"/>
  <c r="F301" i="91"/>
  <c r="E301" i="91"/>
  <c r="D301" i="91"/>
  <c r="C296" i="91"/>
  <c r="J297" i="91"/>
  <c r="I297" i="91"/>
  <c r="H297" i="91"/>
  <c r="C294" i="91"/>
  <c r="J295" i="91"/>
  <c r="I295" i="91"/>
  <c r="H295" i="91"/>
  <c r="J289" i="91"/>
  <c r="I289" i="91"/>
  <c r="H289" i="91"/>
  <c r="J285" i="91"/>
  <c r="I285" i="91"/>
  <c r="H285" i="91"/>
  <c r="B261" i="91"/>
  <c r="B212" i="91"/>
  <c r="B211" i="91"/>
  <c r="B210" i="91"/>
  <c r="B209" i="91"/>
  <c r="B208" i="91"/>
  <c r="B207" i="91"/>
  <c r="B206" i="91"/>
  <c r="C152" i="91"/>
  <c r="B138" i="91"/>
  <c r="B127" i="91"/>
  <c r="B118" i="91"/>
  <c r="B105" i="91"/>
  <c r="J12" i="91"/>
  <c r="J16" i="91"/>
  <c r="J25" i="91" s="1"/>
  <c r="I12" i="91"/>
  <c r="I16" i="91"/>
  <c r="I25" i="91"/>
  <c r="H12" i="91"/>
  <c r="H16" i="91" s="1"/>
  <c r="H25" i="91" s="1"/>
  <c r="G12" i="91"/>
  <c r="G16" i="91" s="1"/>
  <c r="G25" i="91" s="1"/>
  <c r="F12" i="91"/>
  <c r="F16" i="91"/>
  <c r="F25" i="91" s="1"/>
  <c r="E12" i="91"/>
  <c r="E16" i="91"/>
  <c r="E25" i="91"/>
  <c r="D12" i="91"/>
  <c r="D16" i="91" s="1"/>
  <c r="J21" i="91"/>
  <c r="I21" i="91"/>
  <c r="H21" i="91"/>
  <c r="G21" i="91"/>
  <c r="F21" i="91"/>
  <c r="E21" i="91"/>
  <c r="D21" i="91"/>
  <c r="J15" i="91"/>
  <c r="I15" i="91"/>
  <c r="H15" i="91"/>
  <c r="G15" i="91"/>
  <c r="F15" i="91"/>
  <c r="E15" i="91"/>
  <c r="D15" i="91"/>
  <c r="C15" i="91" s="1"/>
  <c r="J13" i="91"/>
  <c r="I13" i="91"/>
  <c r="H13" i="91"/>
  <c r="B4" i="91"/>
  <c r="B2" i="91"/>
  <c r="C303" i="90"/>
  <c r="J301" i="90"/>
  <c r="I301" i="90"/>
  <c r="H301" i="90"/>
  <c r="G301" i="90"/>
  <c r="F301" i="90"/>
  <c r="E301" i="90"/>
  <c r="D301" i="90"/>
  <c r="C296" i="90"/>
  <c r="J297" i="90"/>
  <c r="I297" i="90"/>
  <c r="H297" i="90"/>
  <c r="C294" i="90"/>
  <c r="J295" i="90"/>
  <c r="I295" i="90"/>
  <c r="H295" i="90"/>
  <c r="J289" i="90"/>
  <c r="I284" i="90"/>
  <c r="I289" i="90"/>
  <c r="H284" i="90"/>
  <c r="H289" i="90"/>
  <c r="J285" i="90"/>
  <c r="I285" i="90"/>
  <c r="H285" i="90"/>
  <c r="B261" i="90"/>
  <c r="B214" i="90"/>
  <c r="B213" i="90"/>
  <c r="B212" i="90"/>
  <c r="B211" i="90"/>
  <c r="B210" i="90"/>
  <c r="B209" i="90"/>
  <c r="B208" i="90"/>
  <c r="B207" i="90"/>
  <c r="B206" i="90"/>
  <c r="C152" i="90"/>
  <c r="B138" i="90"/>
  <c r="B127" i="90"/>
  <c r="B118" i="90"/>
  <c r="B105" i="90"/>
  <c r="J12" i="90"/>
  <c r="J16" i="90"/>
  <c r="J25" i="90" s="1"/>
  <c r="I12" i="90"/>
  <c r="I16" i="90"/>
  <c r="I25" i="90"/>
  <c r="H12" i="90"/>
  <c r="H16" i="90"/>
  <c r="H25" i="90"/>
  <c r="G12" i="90"/>
  <c r="G16" i="90" s="1"/>
  <c r="G25" i="90" s="1"/>
  <c r="F12" i="90"/>
  <c r="F16" i="90"/>
  <c r="F25" i="90" s="1"/>
  <c r="E12" i="90"/>
  <c r="E16" i="90"/>
  <c r="C16" i="90" s="1"/>
  <c r="E25" i="90"/>
  <c r="D12" i="90"/>
  <c r="D16" i="90"/>
  <c r="D25" i="90"/>
  <c r="C24" i="90"/>
  <c r="J21" i="90"/>
  <c r="I21" i="90"/>
  <c r="H21" i="90"/>
  <c r="G21" i="90"/>
  <c r="F21" i="90"/>
  <c r="E21" i="90"/>
  <c r="D21" i="90"/>
  <c r="J15" i="90"/>
  <c r="I15" i="90"/>
  <c r="H15" i="90"/>
  <c r="G15" i="90"/>
  <c r="F15" i="90"/>
  <c r="E15" i="90"/>
  <c r="D15" i="90"/>
  <c r="C15" i="90" s="1"/>
  <c r="J13" i="90"/>
  <c r="I13" i="90"/>
  <c r="H13" i="90"/>
  <c r="C13" i="90" s="1"/>
  <c r="B4" i="90"/>
  <c r="B2" i="90"/>
  <c r="C302" i="89"/>
  <c r="J301" i="89"/>
  <c r="I301" i="89"/>
  <c r="H301" i="89"/>
  <c r="G301" i="89"/>
  <c r="F301" i="89"/>
  <c r="E301" i="89"/>
  <c r="D301" i="89"/>
  <c r="J297" i="89"/>
  <c r="I297" i="89"/>
  <c r="H297" i="89"/>
  <c r="C294" i="89"/>
  <c r="J295" i="89"/>
  <c r="I295" i="89"/>
  <c r="H295" i="89"/>
  <c r="J289" i="89"/>
  <c r="I289" i="89"/>
  <c r="H289" i="89"/>
  <c r="J285" i="89"/>
  <c r="I285" i="89"/>
  <c r="H285" i="89"/>
  <c r="B261" i="89"/>
  <c r="B206" i="89"/>
  <c r="C152" i="89"/>
  <c r="B138" i="89"/>
  <c r="B127" i="89"/>
  <c r="B118" i="89"/>
  <c r="B105" i="89"/>
  <c r="J12" i="89"/>
  <c r="J16" i="89"/>
  <c r="J25" i="89" s="1"/>
  <c r="I12" i="89"/>
  <c r="I16" i="89"/>
  <c r="I25" i="89"/>
  <c r="H12" i="89"/>
  <c r="H16" i="89" s="1"/>
  <c r="H25" i="89" s="1"/>
  <c r="G12" i="89"/>
  <c r="G16" i="89" s="1"/>
  <c r="G25" i="89" s="1"/>
  <c r="F12" i="89"/>
  <c r="F16" i="89"/>
  <c r="F25" i="89" s="1"/>
  <c r="E12" i="89"/>
  <c r="E16" i="89"/>
  <c r="E25" i="89"/>
  <c r="D12" i="89"/>
  <c r="D16" i="89" s="1"/>
  <c r="J21" i="89"/>
  <c r="I21" i="89"/>
  <c r="H21" i="89"/>
  <c r="G21" i="89"/>
  <c r="F21" i="89"/>
  <c r="E21" i="89"/>
  <c r="D21" i="89"/>
  <c r="J13" i="89"/>
  <c r="I13" i="89"/>
  <c r="H13" i="89"/>
  <c r="J301" i="81"/>
  <c r="I301" i="81"/>
  <c r="H301" i="81"/>
  <c r="G301" i="81"/>
  <c r="F301" i="81"/>
  <c r="E301" i="81"/>
  <c r="D301" i="81"/>
  <c r="J297" i="81"/>
  <c r="I297" i="81"/>
  <c r="H297" i="81"/>
  <c r="C294" i="81"/>
  <c r="J295" i="81"/>
  <c r="I295" i="81"/>
  <c r="H295" i="81"/>
  <c r="J289" i="81"/>
  <c r="I289" i="81"/>
  <c r="H284" i="81"/>
  <c r="H289" i="81"/>
  <c r="J285" i="81"/>
  <c r="I285" i="81"/>
  <c r="H285" i="81"/>
  <c r="B261" i="81"/>
  <c r="B214" i="81"/>
  <c r="B213" i="81"/>
  <c r="B212" i="81"/>
  <c r="B211" i="81"/>
  <c r="B210" i="81"/>
  <c r="B209" i="81"/>
  <c r="B208" i="81"/>
  <c r="B207" i="81"/>
  <c r="B206" i="81"/>
  <c r="C152" i="81"/>
  <c r="B138" i="81"/>
  <c r="J12" i="81"/>
  <c r="J16" i="81"/>
  <c r="J25" i="81" s="1"/>
  <c r="I12" i="81"/>
  <c r="I16" i="81"/>
  <c r="I25" i="81"/>
  <c r="H12" i="81"/>
  <c r="H16" i="81" s="1"/>
  <c r="H25" i="81" s="1"/>
  <c r="G12" i="81"/>
  <c r="G16" i="81" s="1"/>
  <c r="G25" i="81" s="1"/>
  <c r="F12" i="81"/>
  <c r="F16" i="81"/>
  <c r="F25" i="81" s="1"/>
  <c r="E12" i="81"/>
  <c r="E16" i="81"/>
  <c r="E25" i="81"/>
  <c r="D12" i="81"/>
  <c r="D16" i="81" s="1"/>
  <c r="J22" i="81"/>
  <c r="I22" i="81"/>
  <c r="H22" i="81"/>
  <c r="G22" i="81"/>
  <c r="F22" i="81"/>
  <c r="E22" i="81"/>
  <c r="D22" i="81"/>
  <c r="C22" i="81" s="1"/>
  <c r="J21" i="81"/>
  <c r="I21" i="81"/>
  <c r="H21" i="81"/>
  <c r="G21" i="81"/>
  <c r="F21" i="81"/>
  <c r="E21" i="81"/>
  <c r="D21" i="81"/>
  <c r="J13" i="81"/>
  <c r="I13" i="81"/>
  <c r="H13" i="81"/>
  <c r="B4" i="81"/>
  <c r="B2" i="81"/>
  <c r="A1" i="81"/>
  <c r="C302" i="80"/>
  <c r="J301" i="80"/>
  <c r="I301" i="80"/>
  <c r="H301" i="80"/>
  <c r="G301" i="80"/>
  <c r="F301" i="80"/>
  <c r="E301" i="80"/>
  <c r="D301" i="80"/>
  <c r="C294" i="80"/>
  <c r="J295" i="80"/>
  <c r="I295" i="80"/>
  <c r="H295" i="80"/>
  <c r="J289" i="80"/>
  <c r="I289" i="80"/>
  <c r="H289" i="80"/>
  <c r="J285" i="80"/>
  <c r="I285" i="80"/>
  <c r="H285" i="80"/>
  <c r="B261" i="80"/>
  <c r="B138" i="80"/>
  <c r="J12" i="80"/>
  <c r="J16" i="80"/>
  <c r="J25" i="80" s="1"/>
  <c r="I12" i="80"/>
  <c r="I16" i="80"/>
  <c r="I25" i="80"/>
  <c r="H12" i="80"/>
  <c r="H16" i="80" s="1"/>
  <c r="H25" i="80" s="1"/>
  <c r="G12" i="80"/>
  <c r="G16" i="80" s="1"/>
  <c r="G25" i="80" s="1"/>
  <c r="F12" i="80"/>
  <c r="F16" i="80"/>
  <c r="F25" i="80" s="1"/>
  <c r="E12" i="80"/>
  <c r="E16" i="80"/>
  <c r="E25" i="80"/>
  <c r="D12" i="80"/>
  <c r="D16" i="80" s="1"/>
  <c r="J23" i="80"/>
  <c r="I23" i="80"/>
  <c r="H23" i="80"/>
  <c r="G23" i="80"/>
  <c r="F23" i="80"/>
  <c r="E23" i="80"/>
  <c r="D23" i="80"/>
  <c r="C23" i="80"/>
  <c r="J21" i="80"/>
  <c r="I21" i="80"/>
  <c r="H21" i="80"/>
  <c r="G21" i="80"/>
  <c r="F21" i="80"/>
  <c r="E21" i="80"/>
  <c r="D21" i="80"/>
  <c r="J14" i="80"/>
  <c r="I14" i="80"/>
  <c r="H14" i="80"/>
  <c r="G14" i="80"/>
  <c r="G10" i="80" s="1"/>
  <c r="F14" i="80"/>
  <c r="E14" i="80"/>
  <c r="D14" i="80"/>
  <c r="C14" i="80"/>
  <c r="J13" i="80"/>
  <c r="I13" i="80"/>
  <c r="H13" i="80"/>
  <c r="B4" i="80"/>
  <c r="B2" i="80"/>
  <c r="A1" i="80"/>
  <c r="C302" i="78"/>
  <c r="J301" i="78"/>
  <c r="I301" i="78"/>
  <c r="H301" i="78"/>
  <c r="G301" i="78"/>
  <c r="F301" i="78"/>
  <c r="E301" i="78"/>
  <c r="D301" i="78"/>
  <c r="J297" i="78"/>
  <c r="I297" i="78"/>
  <c r="H297" i="78"/>
  <c r="C294" i="78"/>
  <c r="J295" i="78"/>
  <c r="I295" i="78"/>
  <c r="H295" i="78"/>
  <c r="J289" i="78"/>
  <c r="I289" i="78"/>
  <c r="H289" i="78"/>
  <c r="J285" i="78"/>
  <c r="I285" i="78"/>
  <c r="H285" i="78"/>
  <c r="D263" i="78"/>
  <c r="B261" i="78"/>
  <c r="B138" i="78"/>
  <c r="J12" i="78"/>
  <c r="J16" i="78"/>
  <c r="J25" i="78"/>
  <c r="I12" i="78"/>
  <c r="I16" i="78"/>
  <c r="I25" i="78"/>
  <c r="H12" i="78"/>
  <c r="H16" i="78" s="1"/>
  <c r="H25" i="78" s="1"/>
  <c r="G12" i="78"/>
  <c r="G16" i="78"/>
  <c r="G25" i="78" s="1"/>
  <c r="F12" i="78"/>
  <c r="F16" i="78"/>
  <c r="F25" i="78"/>
  <c r="E12" i="78"/>
  <c r="E16" i="78"/>
  <c r="E25" i="78"/>
  <c r="D12" i="78"/>
  <c r="D16" i="78" s="1"/>
  <c r="J21" i="78"/>
  <c r="I21" i="78"/>
  <c r="H21" i="78"/>
  <c r="G21" i="78"/>
  <c r="F21" i="78"/>
  <c r="E21" i="78"/>
  <c r="D21" i="78"/>
  <c r="J13" i="78"/>
  <c r="I13" i="78"/>
  <c r="H13" i="78"/>
  <c r="B4" i="78"/>
  <c r="B2" i="78"/>
  <c r="J301" i="9"/>
  <c r="I301" i="9"/>
  <c r="H301" i="9"/>
  <c r="G301" i="9"/>
  <c r="F301" i="9"/>
  <c r="E301" i="9"/>
  <c r="D301" i="9"/>
  <c r="J297" i="9"/>
  <c r="I297" i="9"/>
  <c r="H297" i="9"/>
  <c r="C294" i="9"/>
  <c r="J295" i="9"/>
  <c r="I295" i="9"/>
  <c r="H295" i="9"/>
  <c r="J289" i="9"/>
  <c r="I289" i="9"/>
  <c r="H289" i="9"/>
  <c r="J285" i="9"/>
  <c r="I285" i="9"/>
  <c r="H285" i="9"/>
  <c r="J268" i="9"/>
  <c r="J270" i="9" s="1"/>
  <c r="J269" i="9" s="1"/>
  <c r="H268" i="9"/>
  <c r="H270" i="9"/>
  <c r="H269" i="9"/>
  <c r="D263" i="9"/>
  <c r="B138" i="9"/>
  <c r="J12" i="9"/>
  <c r="J16" i="9"/>
  <c r="J25" i="9"/>
  <c r="I12" i="9"/>
  <c r="I16" i="9"/>
  <c r="I25" i="9"/>
  <c r="H12" i="9"/>
  <c r="H16" i="9" s="1"/>
  <c r="H25" i="9" s="1"/>
  <c r="G12" i="9"/>
  <c r="G16" i="9"/>
  <c r="G25" i="9" s="1"/>
  <c r="F12" i="9"/>
  <c r="F16" i="9"/>
  <c r="F25" i="9"/>
  <c r="E12" i="9"/>
  <c r="E16" i="9"/>
  <c r="E25" i="9"/>
  <c r="D12" i="9"/>
  <c r="D16" i="9" s="1"/>
  <c r="J21" i="9"/>
  <c r="I21" i="9"/>
  <c r="H21" i="9"/>
  <c r="G21" i="9"/>
  <c r="F21" i="9"/>
  <c r="E21" i="9"/>
  <c r="D21" i="9"/>
  <c r="J13" i="9"/>
  <c r="I13" i="9"/>
  <c r="H13" i="9"/>
  <c r="B2" i="9"/>
  <c r="A1" i="9"/>
  <c r="M12" i="44"/>
  <c r="L12" i="44"/>
  <c r="K12" i="44"/>
  <c r="J12" i="44"/>
  <c r="I12" i="44"/>
  <c r="H12" i="44"/>
  <c r="G12" i="44"/>
  <c r="F12" i="44"/>
  <c r="E12" i="44"/>
  <c r="D12" i="44"/>
  <c r="C12" i="44"/>
  <c r="M7" i="44"/>
  <c r="L7" i="44"/>
  <c r="K7" i="44"/>
  <c r="J7" i="44"/>
  <c r="I7" i="44"/>
  <c r="H7" i="44"/>
  <c r="G7" i="44"/>
  <c r="F7" i="44"/>
  <c r="E7" i="44"/>
  <c r="D7" i="44"/>
  <c r="C7" i="44"/>
  <c r="M5" i="44"/>
  <c r="L5" i="44"/>
  <c r="K5" i="44"/>
  <c r="J5" i="44"/>
  <c r="I5" i="44"/>
  <c r="H5" i="44"/>
  <c r="G5" i="44"/>
  <c r="F5" i="44"/>
  <c r="B2" i="44"/>
  <c r="W213" i="43"/>
  <c r="W214" i="43"/>
  <c r="W215" i="43" s="1"/>
  <c r="W216" i="43" s="1"/>
  <c r="W217" i="43" s="1"/>
  <c r="W218" i="43" s="1"/>
  <c r="AB205" i="43"/>
  <c r="AB206" i="43"/>
  <c r="AB207" i="43"/>
  <c r="AA206" i="43"/>
  <c r="AA207" i="43" s="1"/>
  <c r="X198" i="43"/>
  <c r="X199" i="43"/>
  <c r="X200" i="43"/>
  <c r="O199" i="43"/>
  <c r="U199" i="43"/>
  <c r="T199" i="43"/>
  <c r="S199" i="43"/>
  <c r="R199" i="43"/>
  <c r="Q199" i="43"/>
  <c r="P199" i="43"/>
  <c r="N199" i="43"/>
  <c r="F29" i="43" s="1"/>
  <c r="F40" i="43" s="1"/>
  <c r="O198" i="43"/>
  <c r="U198" i="43"/>
  <c r="T198" i="43"/>
  <c r="S198" i="43"/>
  <c r="R198" i="43"/>
  <c r="Q198" i="43"/>
  <c r="P198" i="43"/>
  <c r="N198" i="43"/>
  <c r="F28" i="43" s="1"/>
  <c r="F39" i="43" s="1"/>
  <c r="O197" i="43"/>
  <c r="U197" i="43"/>
  <c r="T197" i="43"/>
  <c r="S197" i="43"/>
  <c r="R197" i="43"/>
  <c r="Q197" i="43"/>
  <c r="P197" i="43"/>
  <c r="N197" i="43"/>
  <c r="F27" i="43" s="1"/>
  <c r="F38" i="43" s="1"/>
  <c r="O196" i="43"/>
  <c r="U196" i="43"/>
  <c r="T196" i="43"/>
  <c r="S196" i="43"/>
  <c r="R196" i="43"/>
  <c r="Q196" i="43"/>
  <c r="P196" i="43"/>
  <c r="N196" i="43"/>
  <c r="F26" i="43" s="1"/>
  <c r="F37" i="43" s="1"/>
  <c r="O195" i="43"/>
  <c r="U195" i="43"/>
  <c r="T195" i="43"/>
  <c r="S195" i="43"/>
  <c r="R195" i="43"/>
  <c r="Q195" i="43"/>
  <c r="P195" i="43"/>
  <c r="N195" i="43"/>
  <c r="F25" i="43" s="1"/>
  <c r="F36" i="43" s="1"/>
  <c r="O194" i="43"/>
  <c r="U194" i="43"/>
  <c r="T194" i="43"/>
  <c r="S194" i="43"/>
  <c r="R194" i="43"/>
  <c r="Q194" i="43"/>
  <c r="P194" i="43"/>
  <c r="N194" i="43"/>
  <c r="F24" i="43" s="1"/>
  <c r="F35" i="43" s="1"/>
  <c r="O193" i="43"/>
  <c r="U193" i="43"/>
  <c r="T193" i="43"/>
  <c r="S193" i="43"/>
  <c r="R193" i="43"/>
  <c r="Q193" i="43"/>
  <c r="P193" i="43"/>
  <c r="N193" i="43"/>
  <c r="F23" i="43" s="1"/>
  <c r="F34" i="43" s="1"/>
  <c r="E156" i="43"/>
  <c r="E157" i="43"/>
  <c r="E158" i="43"/>
  <c r="E159" i="43"/>
  <c r="E160" i="43" s="1"/>
  <c r="E161" i="43" s="1"/>
  <c r="E162" i="43" s="1"/>
  <c r="E163" i="43" s="1"/>
  <c r="E164" i="43" s="1"/>
  <c r="E165" i="43" s="1"/>
  <c r="E166" i="43" s="1"/>
  <c r="E167" i="43" s="1"/>
  <c r="E168" i="43" s="1"/>
  <c r="E169" i="43" s="1"/>
  <c r="E170" i="43" s="1"/>
  <c r="E171" i="43" s="1"/>
  <c r="E172" i="43" s="1"/>
  <c r="E173" i="43" s="1"/>
  <c r="E174" i="43" s="1"/>
  <c r="E175" i="43" s="1"/>
  <c r="E176" i="43" s="1"/>
  <c r="E177" i="43" s="1"/>
  <c r="E178" i="43" s="1"/>
  <c r="E179" i="43" s="1"/>
  <c r="E180" i="43" s="1"/>
  <c r="D155" i="43"/>
  <c r="D156" i="43"/>
  <c r="D157" i="43"/>
  <c r="D158" i="43" s="1"/>
  <c r="D159" i="43" s="1"/>
  <c r="D160" i="43" s="1"/>
  <c r="D161" i="43" s="1"/>
  <c r="D162" i="43" s="1"/>
  <c r="D163" i="43" s="1"/>
  <c r="D164" i="43" s="1"/>
  <c r="D165" i="43" s="1"/>
  <c r="D166" i="43" s="1"/>
  <c r="D167" i="43" s="1"/>
  <c r="D168" i="43" s="1"/>
  <c r="D169" i="43" s="1"/>
  <c r="D170" i="43" s="1"/>
  <c r="D171" i="43" s="1"/>
  <c r="D172" i="43" s="1"/>
  <c r="D173" i="43" s="1"/>
  <c r="D174" i="43" s="1"/>
  <c r="D175" i="43" s="1"/>
  <c r="D176" i="43" s="1"/>
  <c r="D177" i="43" s="1"/>
  <c r="D178" i="43" s="1"/>
  <c r="D179" i="43" s="1"/>
  <c r="D180" i="43" s="1"/>
  <c r="J156" i="43"/>
  <c r="J157" i="43" s="1"/>
  <c r="J158" i="43" s="1"/>
  <c r="J159" i="43" s="1"/>
  <c r="J160" i="43" s="1"/>
  <c r="J161" i="43" s="1"/>
  <c r="J162" i="43" s="1"/>
  <c r="J163" i="43" s="1"/>
  <c r="J164" i="43" s="1"/>
  <c r="J165" i="43" s="1"/>
  <c r="J166" i="43" s="1"/>
  <c r="J167" i="43" s="1"/>
  <c r="J168" i="43" s="1"/>
  <c r="J169" i="43" s="1"/>
  <c r="I155" i="43"/>
  <c r="I156" i="43"/>
  <c r="I157" i="43"/>
  <c r="I158" i="43" s="1"/>
  <c r="I159" i="43" s="1"/>
  <c r="I160" i="43" s="1"/>
  <c r="I161" i="43" s="1"/>
  <c r="I162" i="43" s="1"/>
  <c r="I163" i="43" s="1"/>
  <c r="I164" i="43" s="1"/>
  <c r="I165" i="43" s="1"/>
  <c r="I166" i="43" s="1"/>
  <c r="I167" i="43" s="1"/>
  <c r="I168" i="43" s="1"/>
  <c r="I169" i="43" s="1"/>
  <c r="C168" i="43"/>
  <c r="F156" i="43"/>
  <c r="F157" i="43"/>
  <c r="F158" i="43"/>
  <c r="F159" i="43" s="1"/>
  <c r="F160" i="43" s="1"/>
  <c r="F161" i="43" s="1"/>
  <c r="F162" i="43" s="1"/>
  <c r="M160" i="43"/>
  <c r="S160" i="43"/>
  <c r="R160" i="43"/>
  <c r="Q160" i="43"/>
  <c r="P160" i="43"/>
  <c r="O160" i="43"/>
  <c r="N160" i="43"/>
  <c r="L160" i="43"/>
  <c r="M159" i="43"/>
  <c r="S159" i="43"/>
  <c r="R159" i="43"/>
  <c r="Q159" i="43"/>
  <c r="P159" i="43"/>
  <c r="O159" i="43"/>
  <c r="N159" i="43"/>
  <c r="L159" i="43"/>
  <c r="M158" i="43"/>
  <c r="S158" i="43"/>
  <c r="R158" i="43"/>
  <c r="Q158" i="43"/>
  <c r="P158" i="43"/>
  <c r="O158" i="43"/>
  <c r="N158" i="43"/>
  <c r="L158" i="43"/>
  <c r="M157" i="43"/>
  <c r="S157" i="43"/>
  <c r="R157" i="43"/>
  <c r="Q157" i="43"/>
  <c r="P157" i="43"/>
  <c r="O157" i="43"/>
  <c r="N157" i="43"/>
  <c r="L157" i="43"/>
  <c r="M156" i="43"/>
  <c r="S156" i="43"/>
  <c r="R156" i="43"/>
  <c r="Q156" i="43"/>
  <c r="P156" i="43"/>
  <c r="O156" i="43"/>
  <c r="N156" i="43"/>
  <c r="L156" i="43"/>
  <c r="M155" i="43"/>
  <c r="S155" i="43"/>
  <c r="R155" i="43"/>
  <c r="Q155" i="43"/>
  <c r="P155" i="43"/>
  <c r="O155" i="43"/>
  <c r="N155" i="43"/>
  <c r="L155" i="43"/>
  <c r="M154" i="43"/>
  <c r="S154" i="43"/>
  <c r="R154" i="43"/>
  <c r="Q154" i="43"/>
  <c r="P154" i="43"/>
  <c r="O154" i="43"/>
  <c r="N154" i="43"/>
  <c r="L154" i="43"/>
  <c r="A154" i="43"/>
  <c r="A153" i="43"/>
  <c r="A119" i="43"/>
  <c r="F111" i="43"/>
  <c r="B98" i="43"/>
  <c r="B99" i="43"/>
  <c r="B100" i="43"/>
  <c r="B101" i="43"/>
  <c r="B35" i="43"/>
  <c r="B36" i="43"/>
  <c r="B37" i="43" s="1"/>
  <c r="B38" i="43" s="1"/>
  <c r="B39" i="43" s="1"/>
  <c r="B40" i="43" s="1"/>
  <c r="B24" i="43"/>
  <c r="B25" i="43"/>
  <c r="B26" i="43"/>
  <c r="B27" i="43"/>
  <c r="B28" i="43" s="1"/>
  <c r="B29" i="43" s="1"/>
  <c r="F19" i="43"/>
  <c r="B17" i="43"/>
  <c r="B18" i="43" s="1"/>
  <c r="B19" i="43" s="1"/>
  <c r="F18" i="43"/>
  <c r="F17" i="43"/>
  <c r="F16" i="43"/>
  <c r="E12" i="85"/>
  <c r="A5" i="85"/>
  <c r="A4" i="85"/>
  <c r="A3" i="85"/>
  <c r="A1" i="85"/>
  <c r="B34" i="80"/>
  <c r="B34" i="81"/>
  <c r="B34" i="89" s="1"/>
  <c r="B34" i="90" s="1"/>
  <c r="B34" i="91" s="1"/>
  <c r="B34" i="92" s="1"/>
  <c r="B34" i="93" s="1"/>
  <c r="B34" i="94" s="1"/>
  <c r="B34" i="95" s="1"/>
  <c r="B61" i="80"/>
  <c r="B61" i="81" s="1"/>
  <c r="B61" i="89" s="1"/>
  <c r="B61" i="90" s="1"/>
  <c r="B61" i="91" s="1"/>
  <c r="B61" i="92" s="1"/>
  <c r="B61" i="93" s="1"/>
  <c r="B61" i="94" s="1"/>
  <c r="B61" i="95" s="1"/>
  <c r="C256" i="80"/>
  <c r="C277" i="80"/>
  <c r="C292" i="80"/>
  <c r="G293" i="80" s="1"/>
  <c r="G33" i="71" s="1"/>
  <c r="J293" i="80"/>
  <c r="J33" i="71"/>
  <c r="I293" i="80"/>
  <c r="I33" i="71"/>
  <c r="H293" i="80"/>
  <c r="H33" i="71"/>
  <c r="C303" i="80"/>
  <c r="C304" i="80"/>
  <c r="C296" i="80"/>
  <c r="J297" i="80"/>
  <c r="I297" i="80"/>
  <c r="H297" i="80"/>
  <c r="D24" i="80"/>
  <c r="E24" i="80"/>
  <c r="F24" i="80"/>
  <c r="G24" i="80"/>
  <c r="H24" i="80"/>
  <c r="I24" i="80"/>
  <c r="J24" i="80"/>
  <c r="C24" i="80"/>
  <c r="D15" i="80"/>
  <c r="E15" i="80"/>
  <c r="F15" i="80"/>
  <c r="G15" i="80"/>
  <c r="H15" i="80"/>
  <c r="I15" i="80"/>
  <c r="J15" i="80"/>
  <c r="C15" i="80"/>
  <c r="C258" i="80"/>
  <c r="H213" i="94"/>
  <c r="H211" i="94"/>
  <c r="H209" i="94"/>
  <c r="H207" i="94"/>
  <c r="J213" i="94"/>
  <c r="J211" i="94"/>
  <c r="J209" i="94"/>
  <c r="J207" i="94"/>
  <c r="H215" i="94"/>
  <c r="J215" i="94"/>
  <c r="H216" i="94"/>
  <c r="J216" i="94"/>
  <c r="H217" i="94"/>
  <c r="J217" i="94"/>
  <c r="H218" i="94"/>
  <c r="J218" i="94"/>
  <c r="H219" i="94"/>
  <c r="J219" i="94"/>
  <c r="H220" i="94"/>
  <c r="J220" i="94"/>
  <c r="H221" i="94"/>
  <c r="J221" i="94"/>
  <c r="H222" i="94"/>
  <c r="J222" i="94"/>
  <c r="H223" i="94"/>
  <c r="J223" i="94"/>
  <c r="H224" i="94"/>
  <c r="J224" i="94"/>
  <c r="H225" i="94"/>
  <c r="J225" i="94"/>
  <c r="H226" i="94"/>
  <c r="J226" i="94"/>
  <c r="H227" i="94"/>
  <c r="J228" i="94"/>
  <c r="H229" i="94"/>
  <c r="J230" i="94"/>
  <c r="H231" i="94"/>
  <c r="J232" i="94"/>
  <c r="H233" i="94"/>
  <c r="J234" i="94"/>
  <c r="H235" i="94"/>
  <c r="J236" i="94"/>
  <c r="H237" i="94"/>
  <c r="J238" i="94"/>
  <c r="H239" i="94"/>
  <c r="J240" i="94"/>
  <c r="H241" i="94"/>
  <c r="J242" i="94"/>
  <c r="H243" i="94"/>
  <c r="J244" i="94"/>
  <c r="H245" i="94"/>
  <c r="J246" i="94"/>
  <c r="H247" i="94"/>
  <c r="J248" i="94"/>
  <c r="H249" i="94"/>
  <c r="J250" i="94"/>
  <c r="H251" i="94"/>
  <c r="J252" i="94"/>
  <c r="H253" i="94"/>
  <c r="J80" i="71"/>
  <c r="I232" i="89"/>
  <c r="I231" i="89"/>
  <c r="I229" i="89"/>
  <c r="I227" i="89"/>
  <c r="I225" i="89"/>
  <c r="I223" i="89"/>
  <c r="I207" i="89"/>
  <c r="I209" i="89"/>
  <c r="I211" i="89"/>
  <c r="I213" i="89"/>
  <c r="I215" i="89"/>
  <c r="I217" i="89"/>
  <c r="I219" i="89"/>
  <c r="I221" i="89"/>
  <c r="I233" i="89"/>
  <c r="I235" i="89"/>
  <c r="I237" i="89"/>
  <c r="I239" i="89"/>
  <c r="I241" i="89"/>
  <c r="I243" i="89"/>
  <c r="I245" i="89"/>
  <c r="I247" i="89"/>
  <c r="I249" i="89"/>
  <c r="I251" i="89"/>
  <c r="I253" i="89"/>
  <c r="I255" i="89"/>
  <c r="I228" i="89"/>
  <c r="I224" i="89"/>
  <c r="I208" i="89"/>
  <c r="I212" i="89"/>
  <c r="I216" i="89"/>
  <c r="I220" i="89"/>
  <c r="I234" i="89"/>
  <c r="I238" i="89"/>
  <c r="I242" i="89"/>
  <c r="I246" i="89"/>
  <c r="I250" i="89"/>
  <c r="I254" i="89"/>
  <c r="I230" i="89"/>
  <c r="I206" i="89"/>
  <c r="I214" i="89"/>
  <c r="I222" i="89"/>
  <c r="I240" i="89"/>
  <c r="I248" i="89"/>
  <c r="I210" i="89"/>
  <c r="I236" i="89"/>
  <c r="I252" i="89"/>
  <c r="J250" i="93"/>
  <c r="J251" i="93"/>
  <c r="J252" i="93"/>
  <c r="J255" i="93"/>
  <c r="J253" i="93"/>
  <c r="J248" i="93"/>
  <c r="J246" i="93"/>
  <c r="J244" i="93"/>
  <c r="J242" i="93"/>
  <c r="J240" i="93"/>
  <c r="J238" i="93"/>
  <c r="J236" i="93"/>
  <c r="J234" i="93"/>
  <c r="J232" i="93"/>
  <c r="J230" i="93"/>
  <c r="J228" i="93"/>
  <c r="J226" i="93"/>
  <c r="J224" i="93"/>
  <c r="J222" i="93"/>
  <c r="J220" i="93"/>
  <c r="J218" i="93"/>
  <c r="J216" i="93"/>
  <c r="J206" i="93"/>
  <c r="J208" i="93"/>
  <c r="J210" i="93"/>
  <c r="J212" i="93"/>
  <c r="J214" i="93"/>
  <c r="J209" i="93"/>
  <c r="J213" i="93"/>
  <c r="H250" i="93"/>
  <c r="H251" i="93"/>
  <c r="H252" i="93"/>
  <c r="H254" i="93"/>
  <c r="H249" i="93"/>
  <c r="H247" i="93"/>
  <c r="H245" i="93"/>
  <c r="H243" i="93"/>
  <c r="H241" i="93"/>
  <c r="H239" i="93"/>
  <c r="H237" i="93"/>
  <c r="H235" i="93"/>
  <c r="H233" i="93"/>
  <c r="H231" i="93"/>
  <c r="H229" i="93"/>
  <c r="H227" i="93"/>
  <c r="H225" i="93"/>
  <c r="H223" i="93"/>
  <c r="H221" i="93"/>
  <c r="H219" i="93"/>
  <c r="H217" i="93"/>
  <c r="H215" i="93"/>
  <c r="H206" i="93"/>
  <c r="H208" i="93"/>
  <c r="H210" i="93"/>
  <c r="H212" i="93"/>
  <c r="H214" i="93"/>
  <c r="H255" i="93"/>
  <c r="H253" i="93"/>
  <c r="H248" i="93"/>
  <c r="H246" i="93"/>
  <c r="H244" i="93"/>
  <c r="H242" i="93"/>
  <c r="H240" i="93"/>
  <c r="H238" i="93"/>
  <c r="H236" i="93"/>
  <c r="H234" i="93"/>
  <c r="H232" i="93"/>
  <c r="H230" i="93"/>
  <c r="H228" i="93"/>
  <c r="H226" i="93"/>
  <c r="H224" i="93"/>
  <c r="H222" i="93"/>
  <c r="H220" i="93"/>
  <c r="H218" i="93"/>
  <c r="H216" i="93"/>
  <c r="H209" i="93"/>
  <c r="H213" i="93"/>
  <c r="H205" i="91"/>
  <c r="I205" i="91"/>
  <c r="J205" i="91"/>
  <c r="J22" i="93"/>
  <c r="H22" i="93"/>
  <c r="C22" i="93" s="1"/>
  <c r="F22" i="93"/>
  <c r="D22" i="93"/>
  <c r="H244" i="92"/>
  <c r="H243" i="92"/>
  <c r="H241" i="92"/>
  <c r="H238" i="92"/>
  <c r="H236" i="92"/>
  <c r="H234" i="92"/>
  <c r="H232" i="92"/>
  <c r="H254" i="92"/>
  <c r="H252" i="92"/>
  <c r="H250" i="92"/>
  <c r="H248" i="92"/>
  <c r="H246" i="92"/>
  <c r="H239" i="92"/>
  <c r="H229" i="92"/>
  <c r="H227" i="92"/>
  <c r="H225" i="92"/>
  <c r="H223" i="92"/>
  <c r="H221" i="92"/>
  <c r="H219" i="92"/>
  <c r="H217" i="92"/>
  <c r="H215" i="92"/>
  <c r="H242" i="92"/>
  <c r="H237" i="92"/>
  <c r="H233" i="92"/>
  <c r="H253" i="92"/>
  <c r="H249" i="92"/>
  <c r="H245" i="92"/>
  <c r="H228" i="92"/>
  <c r="H224" i="92"/>
  <c r="H220" i="92"/>
  <c r="H216" i="92"/>
  <c r="H207" i="92"/>
  <c r="H209" i="92"/>
  <c r="H211" i="92"/>
  <c r="H213" i="92"/>
  <c r="H255" i="92"/>
  <c r="J244" i="92"/>
  <c r="J243" i="92"/>
  <c r="J241" i="92"/>
  <c r="J238" i="92"/>
  <c r="J236" i="92"/>
  <c r="J234" i="92"/>
  <c r="J232" i="92"/>
  <c r="J254" i="92"/>
  <c r="J252" i="92"/>
  <c r="J250" i="92"/>
  <c r="J248" i="92"/>
  <c r="J246" i="92"/>
  <c r="J239" i="92"/>
  <c r="J229" i="92"/>
  <c r="J227" i="92"/>
  <c r="J225" i="92"/>
  <c r="J223" i="92"/>
  <c r="J221" i="92"/>
  <c r="J219" i="92"/>
  <c r="J217" i="92"/>
  <c r="J215" i="92"/>
  <c r="J240" i="92"/>
  <c r="J235" i="92"/>
  <c r="J231" i="92"/>
  <c r="J251" i="92"/>
  <c r="J247" i="92"/>
  <c r="J230" i="92"/>
  <c r="J226" i="92"/>
  <c r="J222" i="92"/>
  <c r="J218" i="92"/>
  <c r="J207" i="92"/>
  <c r="J209" i="92"/>
  <c r="J211" i="92"/>
  <c r="J213" i="92"/>
  <c r="J255" i="92"/>
  <c r="J22" i="92"/>
  <c r="H22" i="92"/>
  <c r="F22" i="92"/>
  <c r="D22" i="92"/>
  <c r="I206" i="9"/>
  <c r="I254" i="9"/>
  <c r="I252" i="9"/>
  <c r="I250" i="9"/>
  <c r="I248" i="9"/>
  <c r="I246" i="9"/>
  <c r="I244" i="9"/>
  <c r="I242" i="9"/>
  <c r="I240" i="9"/>
  <c r="I238" i="9"/>
  <c r="I236" i="9"/>
  <c r="I234" i="9"/>
  <c r="I232" i="9"/>
  <c r="I230" i="9"/>
  <c r="I228" i="9"/>
  <c r="I226" i="9"/>
  <c r="I224" i="9"/>
  <c r="I222" i="9"/>
  <c r="I220" i="9"/>
  <c r="I218" i="9"/>
  <c r="I216" i="9"/>
  <c r="I214" i="9"/>
  <c r="I212" i="9"/>
  <c r="I210" i="9"/>
  <c r="H232" i="89"/>
  <c r="H230" i="89"/>
  <c r="H228" i="89"/>
  <c r="H226" i="89"/>
  <c r="H224" i="89"/>
  <c r="H206" i="89"/>
  <c r="H208" i="89"/>
  <c r="H210" i="89"/>
  <c r="H212" i="89"/>
  <c r="H214" i="89"/>
  <c r="H216" i="89"/>
  <c r="H218" i="89"/>
  <c r="H220" i="89"/>
  <c r="H222" i="89"/>
  <c r="H234" i="89"/>
  <c r="H236" i="89"/>
  <c r="H238" i="89"/>
  <c r="H240" i="89"/>
  <c r="H242" i="89"/>
  <c r="H244" i="89"/>
  <c r="H246" i="89"/>
  <c r="H248" i="89"/>
  <c r="H250" i="89"/>
  <c r="H252" i="89"/>
  <c r="H254" i="89"/>
  <c r="J232" i="89"/>
  <c r="J230" i="89"/>
  <c r="J228" i="89"/>
  <c r="J226" i="89"/>
  <c r="J224" i="89"/>
  <c r="J206" i="89"/>
  <c r="J208" i="89"/>
  <c r="J210" i="89"/>
  <c r="J212" i="89"/>
  <c r="J214" i="89"/>
  <c r="J216" i="89"/>
  <c r="J218" i="89"/>
  <c r="J220" i="89"/>
  <c r="J222" i="89"/>
  <c r="J234" i="89"/>
  <c r="J236" i="89"/>
  <c r="J238" i="89"/>
  <c r="J240" i="89"/>
  <c r="J242" i="89"/>
  <c r="J244" i="89"/>
  <c r="J246" i="89"/>
  <c r="J248" i="89"/>
  <c r="J250" i="89"/>
  <c r="J252" i="89"/>
  <c r="J254" i="89"/>
  <c r="B19" i="89"/>
  <c r="I244" i="92"/>
  <c r="I242" i="92"/>
  <c r="I240" i="92"/>
  <c r="I237" i="92"/>
  <c r="I235" i="92"/>
  <c r="I233" i="92"/>
  <c r="I231" i="92"/>
  <c r="I253" i="92"/>
  <c r="I251" i="92"/>
  <c r="I249" i="92"/>
  <c r="I247" i="92"/>
  <c r="I245" i="92"/>
  <c r="I230" i="92"/>
  <c r="I228" i="92"/>
  <c r="I226" i="92"/>
  <c r="I224" i="92"/>
  <c r="I222" i="92"/>
  <c r="I220" i="92"/>
  <c r="I218" i="92"/>
  <c r="I216" i="92"/>
  <c r="I250" i="93"/>
  <c r="I255" i="93"/>
  <c r="I254" i="93"/>
  <c r="I253" i="93"/>
  <c r="I249" i="93"/>
  <c r="I248" i="93"/>
  <c r="I247" i="93"/>
  <c r="I246" i="93"/>
  <c r="I245" i="93"/>
  <c r="I244" i="93"/>
  <c r="I243" i="93"/>
  <c r="I242" i="93"/>
  <c r="I241" i="93"/>
  <c r="I240" i="93"/>
  <c r="I239" i="93"/>
  <c r="I238" i="93"/>
  <c r="I237" i="93"/>
  <c r="I236" i="93"/>
  <c r="I235" i="93"/>
  <c r="I234" i="93"/>
  <c r="I233" i="93"/>
  <c r="I232" i="93"/>
  <c r="I231" i="93"/>
  <c r="I230" i="93"/>
  <c r="I229" i="93"/>
  <c r="I228" i="93"/>
  <c r="I227" i="93"/>
  <c r="I226" i="93"/>
  <c r="I225" i="93"/>
  <c r="I224" i="93"/>
  <c r="I223" i="93"/>
  <c r="I222" i="93"/>
  <c r="I221" i="93"/>
  <c r="I220" i="93"/>
  <c r="I219" i="93"/>
  <c r="I218" i="93"/>
  <c r="I217" i="93"/>
  <c r="I216" i="93"/>
  <c r="I215" i="93"/>
  <c r="I255" i="95"/>
  <c r="I254" i="95"/>
  <c r="I253" i="95"/>
  <c r="I252" i="95"/>
  <c r="I251" i="95"/>
  <c r="I250" i="95"/>
  <c r="I249" i="95"/>
  <c r="I248" i="95"/>
  <c r="I247" i="95"/>
  <c r="I246" i="95"/>
  <c r="I245" i="95"/>
  <c r="I244" i="95"/>
  <c r="I243" i="95"/>
  <c r="I242" i="95"/>
  <c r="I241" i="95"/>
  <c r="I240" i="95"/>
  <c r="I239" i="95"/>
  <c r="I238" i="95"/>
  <c r="I237" i="95"/>
  <c r="I236" i="95"/>
  <c r="I235" i="95"/>
  <c r="I234" i="95"/>
  <c r="I233" i="95"/>
  <c r="I232" i="95"/>
  <c r="I231" i="95"/>
  <c r="I230" i="95"/>
  <c r="I229" i="95"/>
  <c r="I228" i="95"/>
  <c r="I227" i="95"/>
  <c r="I226" i="95"/>
  <c r="I225" i="95"/>
  <c r="I224" i="95"/>
  <c r="I223" i="95"/>
  <c r="I222" i="95"/>
  <c r="I221" i="95"/>
  <c r="I220" i="95"/>
  <c r="I219" i="95"/>
  <c r="I218" i="95"/>
  <c r="I217" i="95"/>
  <c r="I216" i="95"/>
  <c r="I215" i="95"/>
  <c r="I205" i="95" s="1"/>
  <c r="H247" i="80"/>
  <c r="J247" i="80"/>
  <c r="H206" i="80"/>
  <c r="H208" i="80"/>
  <c r="H210" i="80"/>
  <c r="H212" i="80"/>
  <c r="H214" i="80"/>
  <c r="H216" i="80"/>
  <c r="H218" i="80"/>
  <c r="H220" i="80"/>
  <c r="H222" i="80"/>
  <c r="H224" i="80"/>
  <c r="H226" i="80"/>
  <c r="H228" i="80"/>
  <c r="H230" i="80"/>
  <c r="H232" i="80"/>
  <c r="H234" i="80"/>
  <c r="H236" i="80"/>
  <c r="H238" i="80"/>
  <c r="H240" i="80"/>
  <c r="H242" i="80"/>
  <c r="H244" i="80"/>
  <c r="H246" i="80"/>
  <c r="H248" i="80"/>
  <c r="H250" i="80"/>
  <c r="H252" i="80"/>
  <c r="H254" i="80"/>
  <c r="H209" i="80"/>
  <c r="H213" i="80"/>
  <c r="H217" i="80"/>
  <c r="H221" i="80"/>
  <c r="H225" i="80"/>
  <c r="H229" i="80"/>
  <c r="H233" i="80"/>
  <c r="H237" i="80"/>
  <c r="H241" i="80"/>
  <c r="H245" i="80"/>
  <c r="H249" i="80"/>
  <c r="H253" i="80"/>
  <c r="H211" i="80"/>
  <c r="H219" i="80"/>
  <c r="H227" i="80"/>
  <c r="H235" i="80"/>
  <c r="H243" i="80"/>
  <c r="H251" i="80"/>
  <c r="H207" i="80"/>
  <c r="H223" i="80"/>
  <c r="H239" i="80"/>
  <c r="H255" i="80"/>
  <c r="J206" i="80"/>
  <c r="J208" i="80"/>
  <c r="J210" i="80"/>
  <c r="J212" i="80"/>
  <c r="J214" i="80"/>
  <c r="J216" i="80"/>
  <c r="J218" i="80"/>
  <c r="J220" i="80"/>
  <c r="J222" i="80"/>
  <c r="J224" i="80"/>
  <c r="J226" i="80"/>
  <c r="J228" i="80"/>
  <c r="J230" i="80"/>
  <c r="J232" i="80"/>
  <c r="J234" i="80"/>
  <c r="J236" i="80"/>
  <c r="J238" i="80"/>
  <c r="J240" i="80"/>
  <c r="J242" i="80"/>
  <c r="J244" i="80"/>
  <c r="J246" i="80"/>
  <c r="J248" i="80"/>
  <c r="J250" i="80"/>
  <c r="J252" i="80"/>
  <c r="J254" i="80"/>
  <c r="J209" i="80"/>
  <c r="J213" i="80"/>
  <c r="J217" i="80"/>
  <c r="J221" i="80"/>
  <c r="J225" i="80"/>
  <c r="J229" i="80"/>
  <c r="J233" i="80"/>
  <c r="J237" i="80"/>
  <c r="J241" i="80"/>
  <c r="J245" i="80"/>
  <c r="J249" i="80"/>
  <c r="J253" i="80"/>
  <c r="J211" i="80"/>
  <c r="J219" i="80"/>
  <c r="J227" i="80"/>
  <c r="J235" i="80"/>
  <c r="J243" i="80"/>
  <c r="J251" i="80"/>
  <c r="J207" i="80"/>
  <c r="J223" i="80"/>
  <c r="J239" i="80"/>
  <c r="J255" i="80"/>
  <c r="B19" i="9"/>
  <c r="B19" i="80"/>
  <c r="B19" i="78"/>
  <c r="B19" i="95"/>
  <c r="B19" i="94"/>
  <c r="B19" i="91"/>
  <c r="B19" i="90"/>
  <c r="H254" i="94"/>
  <c r="H252" i="94"/>
  <c r="H250" i="94"/>
  <c r="H248" i="94"/>
  <c r="H246" i="94"/>
  <c r="H244" i="94"/>
  <c r="H242" i="94"/>
  <c r="H240" i="94"/>
  <c r="H238" i="94"/>
  <c r="H236" i="94"/>
  <c r="H234" i="94"/>
  <c r="H232" i="94"/>
  <c r="H230" i="94"/>
  <c r="H228" i="94"/>
  <c r="H205" i="94"/>
  <c r="J255" i="94"/>
  <c r="J253" i="94"/>
  <c r="J251" i="94"/>
  <c r="J249" i="94"/>
  <c r="J247" i="94"/>
  <c r="J245" i="94"/>
  <c r="J243" i="94"/>
  <c r="J241" i="94"/>
  <c r="J239" i="94"/>
  <c r="J237" i="94"/>
  <c r="J235" i="94"/>
  <c r="J233" i="94"/>
  <c r="J231" i="94"/>
  <c r="J229" i="94"/>
  <c r="J227" i="94"/>
  <c r="J104" i="92"/>
  <c r="J149" i="92"/>
  <c r="H104" i="95"/>
  <c r="H149" i="95" s="1"/>
  <c r="I59" i="91"/>
  <c r="I81" i="91" s="1"/>
  <c r="I58" i="46"/>
  <c r="I104" i="9"/>
  <c r="I149" i="9" s="1"/>
  <c r="H282" i="94"/>
  <c r="H111" i="71"/>
  <c r="H302" i="94"/>
  <c r="H59" i="92"/>
  <c r="H81" i="92" s="1"/>
  <c r="J57" i="46"/>
  <c r="I59" i="92"/>
  <c r="I81" i="92" s="1"/>
  <c r="J58" i="46"/>
  <c r="K58" i="46"/>
  <c r="I59" i="93"/>
  <c r="I81" i="93"/>
  <c r="K59" i="46"/>
  <c r="J59" i="93"/>
  <c r="J81" i="93"/>
  <c r="M57" i="46"/>
  <c r="H59" i="95"/>
  <c r="H81" i="95" s="1"/>
  <c r="I59" i="95"/>
  <c r="I81" i="95"/>
  <c r="M58" i="46"/>
  <c r="I140" i="81"/>
  <c r="I142" i="81"/>
  <c r="I144" i="81"/>
  <c r="I146" i="81"/>
  <c r="I148" i="81"/>
  <c r="I130" i="81"/>
  <c r="H140" i="89"/>
  <c r="H142" i="89"/>
  <c r="H144" i="89"/>
  <c r="H146" i="89"/>
  <c r="H148" i="89"/>
  <c r="H130" i="89"/>
  <c r="H132" i="89"/>
  <c r="H134" i="89"/>
  <c r="H136" i="89"/>
  <c r="I116" i="81"/>
  <c r="I114" i="81"/>
  <c r="I112" i="81"/>
  <c r="I110" i="81"/>
  <c r="I108" i="81"/>
  <c r="H116" i="89"/>
  <c r="H114" i="89"/>
  <c r="H112" i="89"/>
  <c r="H110" i="89"/>
  <c r="H108" i="89"/>
  <c r="H105" i="89"/>
  <c r="I126" i="81"/>
  <c r="I124" i="81"/>
  <c r="I122" i="81"/>
  <c r="I120" i="81"/>
  <c r="H126" i="89"/>
  <c r="H124" i="89"/>
  <c r="H122" i="89"/>
  <c r="H118" i="89" s="1"/>
  <c r="H120" i="89"/>
  <c r="I136" i="81"/>
  <c r="I134" i="81"/>
  <c r="I132" i="81"/>
  <c r="I129" i="81"/>
  <c r="I145" i="81"/>
  <c r="I141" i="81"/>
  <c r="J140" i="89"/>
  <c r="J142" i="89"/>
  <c r="J144" i="89"/>
  <c r="J146" i="89"/>
  <c r="J148" i="89"/>
  <c r="J130" i="89"/>
  <c r="J132" i="89"/>
  <c r="J134" i="89"/>
  <c r="J136" i="89"/>
  <c r="G13" i="89"/>
  <c r="C13" i="89" s="1"/>
  <c r="E13" i="89"/>
  <c r="I140" i="90"/>
  <c r="I142" i="90"/>
  <c r="I144" i="90"/>
  <c r="I146" i="90"/>
  <c r="I148" i="90"/>
  <c r="I130" i="90"/>
  <c r="I132" i="90"/>
  <c r="I134" i="90"/>
  <c r="I136" i="90"/>
  <c r="H140" i="91"/>
  <c r="H138" i="91" s="1"/>
  <c r="H142" i="91"/>
  <c r="G106" i="80"/>
  <c r="G108" i="80"/>
  <c r="G110" i="80"/>
  <c r="G112" i="80"/>
  <c r="G114" i="80"/>
  <c r="G116" i="80"/>
  <c r="G120" i="80"/>
  <c r="G122" i="80"/>
  <c r="G124" i="80"/>
  <c r="G126" i="80"/>
  <c r="G128" i="80"/>
  <c r="G130" i="80"/>
  <c r="G109" i="80"/>
  <c r="G113" i="80"/>
  <c r="G117" i="80"/>
  <c r="G119" i="80"/>
  <c r="G123" i="80"/>
  <c r="G131" i="80"/>
  <c r="G133" i="80"/>
  <c r="G135" i="80"/>
  <c r="G137" i="80"/>
  <c r="G139" i="80"/>
  <c r="G141" i="80"/>
  <c r="G143" i="80"/>
  <c r="G145" i="80"/>
  <c r="G147" i="80"/>
  <c r="G62" i="80"/>
  <c r="G64" i="80"/>
  <c r="G66" i="80"/>
  <c r="G68" i="80"/>
  <c r="G70" i="80"/>
  <c r="G111" i="80"/>
  <c r="G125" i="80"/>
  <c r="G132" i="80"/>
  <c r="G136" i="80"/>
  <c r="G140" i="80"/>
  <c r="G144" i="80"/>
  <c r="G148" i="80"/>
  <c r="G63" i="80"/>
  <c r="G67" i="80"/>
  <c r="G71" i="80"/>
  <c r="G73" i="80"/>
  <c r="G75" i="80"/>
  <c r="G77" i="80"/>
  <c r="G79" i="80"/>
  <c r="G115" i="80"/>
  <c r="G129" i="80"/>
  <c r="G146" i="80"/>
  <c r="G65" i="80"/>
  <c r="G72" i="80"/>
  <c r="G76" i="80"/>
  <c r="G80" i="80"/>
  <c r="G107" i="80"/>
  <c r="G121" i="80"/>
  <c r="G134" i="80"/>
  <c r="G142" i="80"/>
  <c r="G61" i="80"/>
  <c r="G69" i="80"/>
  <c r="G74" i="80"/>
  <c r="G78" i="80"/>
  <c r="J140" i="93"/>
  <c r="J142" i="93"/>
  <c r="J144" i="93"/>
  <c r="J146" i="93"/>
  <c r="J148" i="93"/>
  <c r="J130" i="93"/>
  <c r="J132" i="93"/>
  <c r="J134" i="93"/>
  <c r="J136" i="93"/>
  <c r="J140" i="94"/>
  <c r="J144" i="94"/>
  <c r="J146" i="94"/>
  <c r="J129" i="94"/>
  <c r="J131" i="94"/>
  <c r="J133" i="94"/>
  <c r="J135" i="94"/>
  <c r="J137" i="94"/>
  <c r="I140" i="94"/>
  <c r="I138" i="94" s="1"/>
  <c r="I141" i="94"/>
  <c r="I143" i="94"/>
  <c r="I145" i="94"/>
  <c r="I147" i="94"/>
  <c r="I148" i="94"/>
  <c r="I130" i="94"/>
  <c r="I127" i="94" s="1"/>
  <c r="I104" i="94" s="1"/>
  <c r="I149" i="94" s="1"/>
  <c r="I132" i="94"/>
  <c r="I134" i="94"/>
  <c r="I136" i="94"/>
  <c r="H80" i="78"/>
  <c r="H76" i="78"/>
  <c r="H72" i="78"/>
  <c r="H68" i="78"/>
  <c r="J80" i="78"/>
  <c r="J76" i="78"/>
  <c r="J72" i="78"/>
  <c r="J68" i="78"/>
  <c r="J60" i="80"/>
  <c r="H142" i="78"/>
  <c r="H134" i="78"/>
  <c r="H126" i="78"/>
  <c r="I118" i="78"/>
  <c r="J142" i="78"/>
  <c r="J134" i="78"/>
  <c r="J126" i="78"/>
  <c r="H111" i="78"/>
  <c r="J113" i="78"/>
  <c r="J66" i="78"/>
  <c r="H66" i="78"/>
  <c r="J64" i="78"/>
  <c r="H64" i="78"/>
  <c r="I106" i="80"/>
  <c r="I108" i="80"/>
  <c r="I110" i="80"/>
  <c r="I112" i="80"/>
  <c r="I114" i="80"/>
  <c r="I116" i="80"/>
  <c r="I120" i="80"/>
  <c r="I122" i="80"/>
  <c r="I124" i="80"/>
  <c r="I126" i="80"/>
  <c r="I128" i="80"/>
  <c r="I130" i="80"/>
  <c r="I132" i="80"/>
  <c r="I134" i="80"/>
  <c r="I136" i="80"/>
  <c r="I140" i="80"/>
  <c r="I142" i="80"/>
  <c r="I144" i="80"/>
  <c r="I146" i="80"/>
  <c r="I148" i="80"/>
  <c r="I107" i="80"/>
  <c r="I111" i="80"/>
  <c r="I115" i="80"/>
  <c r="I119" i="80"/>
  <c r="I123" i="80"/>
  <c r="I131" i="80"/>
  <c r="I135" i="80"/>
  <c r="I139" i="80"/>
  <c r="I143" i="80"/>
  <c r="I147" i="80"/>
  <c r="I62" i="80"/>
  <c r="I64" i="80"/>
  <c r="I66" i="80"/>
  <c r="I68" i="80"/>
  <c r="I70" i="80"/>
  <c r="I72" i="80"/>
  <c r="I74" i="80"/>
  <c r="I76" i="80"/>
  <c r="I78" i="80"/>
  <c r="I80" i="80"/>
  <c r="I113" i="80"/>
  <c r="I125" i="80"/>
  <c r="I133" i="80"/>
  <c r="I141" i="80"/>
  <c r="I61" i="80"/>
  <c r="I65" i="80"/>
  <c r="I69" i="80"/>
  <c r="I73" i="80"/>
  <c r="I77" i="80"/>
  <c r="J140" i="91"/>
  <c r="J142" i="91"/>
  <c r="G13" i="91"/>
  <c r="C13" i="91" s="1"/>
  <c r="E13" i="91"/>
  <c r="I140" i="92"/>
  <c r="I142" i="92"/>
  <c r="I144" i="92"/>
  <c r="I146" i="92"/>
  <c r="I148" i="92"/>
  <c r="I138" i="92" s="1"/>
  <c r="I130" i="92"/>
  <c r="I132" i="92"/>
  <c r="I134" i="92"/>
  <c r="I127" i="92" s="1"/>
  <c r="I136" i="92"/>
  <c r="J141" i="93"/>
  <c r="H140" i="93"/>
  <c r="H142" i="93"/>
  <c r="H144" i="93"/>
  <c r="H146" i="93"/>
  <c r="H148" i="93"/>
  <c r="H130" i="93"/>
  <c r="H132" i="93"/>
  <c r="H134" i="93"/>
  <c r="H136" i="93"/>
  <c r="J147" i="94"/>
  <c r="I146" i="94"/>
  <c r="J145" i="94"/>
  <c r="J143" i="94"/>
  <c r="J142" i="94"/>
  <c r="I140" i="95"/>
  <c r="I142" i="95"/>
  <c r="I144" i="95"/>
  <c r="I146" i="95"/>
  <c r="I129" i="95"/>
  <c r="I131" i="95"/>
  <c r="I133" i="95"/>
  <c r="I135" i="95"/>
  <c r="I137" i="95"/>
  <c r="J61" i="78"/>
  <c r="J63" i="78"/>
  <c r="J65" i="78"/>
  <c r="J67" i="78"/>
  <c r="J106" i="78"/>
  <c r="J108" i="78"/>
  <c r="J110" i="78"/>
  <c r="J112" i="78"/>
  <c r="J114" i="78"/>
  <c r="J116" i="78"/>
  <c r="J119" i="78"/>
  <c r="J121" i="78"/>
  <c r="J123" i="78"/>
  <c r="J125" i="78"/>
  <c r="J129" i="78"/>
  <c r="J131" i="78"/>
  <c r="J133" i="78"/>
  <c r="J135" i="78"/>
  <c r="J137" i="78"/>
  <c r="J139" i="78"/>
  <c r="J141" i="78"/>
  <c r="J143" i="78"/>
  <c r="J145" i="78"/>
  <c r="J147" i="78"/>
  <c r="J107" i="78"/>
  <c r="J111" i="78"/>
  <c r="J115" i="78"/>
  <c r="J120" i="78"/>
  <c r="J124" i="78"/>
  <c r="J128" i="78"/>
  <c r="J132" i="78"/>
  <c r="J136" i="78"/>
  <c r="J140" i="78"/>
  <c r="J144" i="78"/>
  <c r="J148" i="78"/>
  <c r="J69" i="78"/>
  <c r="J71" i="78"/>
  <c r="J73" i="78"/>
  <c r="J75" i="78"/>
  <c r="J77" i="78"/>
  <c r="J79" i="78"/>
  <c r="H61" i="78"/>
  <c r="H63" i="78"/>
  <c r="H65" i="78"/>
  <c r="H67" i="78"/>
  <c r="H106" i="78"/>
  <c r="H108" i="78"/>
  <c r="H110" i="78"/>
  <c r="H112" i="78"/>
  <c r="H114" i="78"/>
  <c r="H116" i="78"/>
  <c r="H119" i="78"/>
  <c r="H121" i="78"/>
  <c r="H123" i="78"/>
  <c r="H125" i="78"/>
  <c r="H129" i="78"/>
  <c r="H131" i="78"/>
  <c r="H133" i="78"/>
  <c r="H135" i="78"/>
  <c r="H137" i="78"/>
  <c r="H139" i="78"/>
  <c r="H141" i="78"/>
  <c r="H143" i="78"/>
  <c r="H145" i="78"/>
  <c r="H147" i="78"/>
  <c r="H109" i="78"/>
  <c r="H113" i="78"/>
  <c r="H117" i="78"/>
  <c r="H120" i="78"/>
  <c r="H124" i="78"/>
  <c r="H128" i="78"/>
  <c r="H132" i="78"/>
  <c r="H136" i="78"/>
  <c r="H140" i="78"/>
  <c r="H144" i="78"/>
  <c r="H148" i="78"/>
  <c r="H69" i="78"/>
  <c r="H71" i="78"/>
  <c r="H73" i="78"/>
  <c r="H75" i="78"/>
  <c r="H77" i="78"/>
  <c r="H79" i="78"/>
  <c r="I61" i="9"/>
  <c r="I63" i="9"/>
  <c r="I62" i="9"/>
  <c r="I64" i="9"/>
  <c r="E13" i="9"/>
  <c r="G13" i="9"/>
  <c r="D13" i="80"/>
  <c r="E13" i="80"/>
  <c r="F13" i="80"/>
  <c r="G13" i="80"/>
  <c r="D10" i="80"/>
  <c r="F10" i="80"/>
  <c r="E10" i="80"/>
  <c r="H60" i="80"/>
  <c r="I138" i="78"/>
  <c r="J127" i="80"/>
  <c r="F148" i="75"/>
  <c r="J143" i="75"/>
  <c r="N148" i="75"/>
  <c r="N143" i="75"/>
  <c r="E25" i="94"/>
  <c r="C25" i="94" s="1"/>
  <c r="C16" i="94"/>
  <c r="H299" i="94"/>
  <c r="H149" i="71"/>
  <c r="H288" i="94"/>
  <c r="H160" i="71"/>
  <c r="I288" i="94"/>
  <c r="I160" i="71"/>
  <c r="I299" i="94"/>
  <c r="I149" i="71"/>
  <c r="J299" i="94"/>
  <c r="J149" i="71"/>
  <c r="J298" i="94"/>
  <c r="J138" i="71"/>
  <c r="J288" i="94"/>
  <c r="J160" i="71"/>
  <c r="H59" i="94"/>
  <c r="H81" i="94"/>
  <c r="L57" i="46"/>
  <c r="I59" i="94"/>
  <c r="I81" i="94" s="1"/>
  <c r="I284" i="94" s="1"/>
  <c r="L58" i="46"/>
  <c r="I144" i="94"/>
  <c r="I142" i="94"/>
  <c r="I255" i="94"/>
  <c r="I254" i="94"/>
  <c r="I253" i="94"/>
  <c r="I252" i="94"/>
  <c r="I251" i="94"/>
  <c r="I250" i="94"/>
  <c r="I249" i="94"/>
  <c r="I248" i="94"/>
  <c r="I247" i="94"/>
  <c r="I246" i="94"/>
  <c r="I245" i="94"/>
  <c r="I244" i="94"/>
  <c r="I243" i="94"/>
  <c r="I242" i="94"/>
  <c r="I241" i="94"/>
  <c r="I240" i="94"/>
  <c r="I239" i="94"/>
  <c r="I238" i="94"/>
  <c r="I237" i="94"/>
  <c r="I236" i="94"/>
  <c r="I235" i="94"/>
  <c r="I234" i="94"/>
  <c r="I233" i="94"/>
  <c r="I232" i="94"/>
  <c r="I231" i="94"/>
  <c r="I230" i="94"/>
  <c r="I229" i="94"/>
  <c r="I228" i="94"/>
  <c r="I227" i="94"/>
  <c r="B3" i="71"/>
  <c r="C8" i="70"/>
  <c r="B7" i="71"/>
  <c r="G8" i="70"/>
  <c r="B9" i="71"/>
  <c r="I8" i="70"/>
  <c r="A2" i="85"/>
  <c r="A1" i="78"/>
  <c r="A1" i="89"/>
  <c r="E5" i="85"/>
  <c r="E3" i="85"/>
  <c r="B2" i="71"/>
  <c r="E7" i="85"/>
  <c r="E9" i="85"/>
  <c r="E11" i="85"/>
  <c r="D148" i="75"/>
  <c r="D143" i="75"/>
  <c r="H148" i="75"/>
  <c r="H143" i="75"/>
  <c r="J138" i="75"/>
  <c r="H123" i="75"/>
  <c r="D118" i="75"/>
  <c r="J123" i="75"/>
  <c r="J205" i="94"/>
  <c r="J294" i="94" s="1"/>
  <c r="H294" i="94"/>
  <c r="H256" i="94"/>
  <c r="I256" i="95"/>
  <c r="I294" i="95"/>
  <c r="J256" i="94"/>
  <c r="G19" i="90"/>
  <c r="F19" i="90"/>
  <c r="E19" i="90"/>
  <c r="D19" i="90"/>
  <c r="J22" i="90"/>
  <c r="H22" i="90"/>
  <c r="F22" i="90"/>
  <c r="D22" i="90"/>
  <c r="I22" i="90"/>
  <c r="G22" i="90"/>
  <c r="E22" i="90"/>
  <c r="J22" i="94"/>
  <c r="H22" i="94"/>
  <c r="F22" i="94"/>
  <c r="D22" i="94"/>
  <c r="G22" i="94"/>
  <c r="I22" i="94"/>
  <c r="E22" i="94"/>
  <c r="J22" i="78"/>
  <c r="H22" i="78"/>
  <c r="F22" i="78"/>
  <c r="D22" i="78"/>
  <c r="I22" i="78"/>
  <c r="E22" i="78"/>
  <c r="G22" i="78"/>
  <c r="J22" i="9"/>
  <c r="H22" i="9"/>
  <c r="F22" i="9"/>
  <c r="D22" i="9"/>
  <c r="G22" i="9"/>
  <c r="I22" i="9"/>
  <c r="E22" i="9"/>
  <c r="H205" i="80"/>
  <c r="J22" i="89"/>
  <c r="H22" i="89"/>
  <c r="F22" i="89"/>
  <c r="D22" i="89"/>
  <c r="I22" i="89"/>
  <c r="G22" i="89"/>
  <c r="E22" i="89"/>
  <c r="I205" i="9"/>
  <c r="J205" i="92"/>
  <c r="J256" i="91"/>
  <c r="J294" i="91"/>
  <c r="H256" i="91"/>
  <c r="H294" i="91"/>
  <c r="I22" i="91"/>
  <c r="H22" i="91"/>
  <c r="F22" i="91"/>
  <c r="D22" i="91"/>
  <c r="J22" i="91"/>
  <c r="G22" i="91"/>
  <c r="E22" i="91"/>
  <c r="I22" i="95"/>
  <c r="G22" i="95"/>
  <c r="E22" i="95"/>
  <c r="H22" i="95"/>
  <c r="D22" i="95"/>
  <c r="J22" i="95"/>
  <c r="F22" i="95"/>
  <c r="F19" i="80"/>
  <c r="D19" i="80"/>
  <c r="G19" i="80"/>
  <c r="E19" i="80"/>
  <c r="J22" i="80"/>
  <c r="H22" i="80"/>
  <c r="F22" i="80"/>
  <c r="D22" i="80"/>
  <c r="I22" i="80"/>
  <c r="G22" i="80"/>
  <c r="E22" i="80"/>
  <c r="C22" i="92"/>
  <c r="I256" i="91"/>
  <c r="I294" i="91"/>
  <c r="H205" i="93"/>
  <c r="H59" i="80"/>
  <c r="H81" i="80" s="1"/>
  <c r="E57" i="46"/>
  <c r="F107" i="80"/>
  <c r="F109" i="80"/>
  <c r="F111" i="80"/>
  <c r="F113" i="80"/>
  <c r="F115" i="80"/>
  <c r="F117" i="80"/>
  <c r="F108" i="80"/>
  <c r="F112" i="80"/>
  <c r="F116" i="80"/>
  <c r="F119" i="80"/>
  <c r="F121" i="80"/>
  <c r="F123" i="80"/>
  <c r="F125" i="80"/>
  <c r="F129" i="80"/>
  <c r="F131" i="80"/>
  <c r="F133" i="80"/>
  <c r="F135" i="80"/>
  <c r="F137" i="80"/>
  <c r="F139" i="80"/>
  <c r="F141" i="80"/>
  <c r="F143" i="80"/>
  <c r="F145" i="80"/>
  <c r="F147" i="80"/>
  <c r="F106" i="80"/>
  <c r="F114" i="80"/>
  <c r="F120" i="80"/>
  <c r="F124" i="80"/>
  <c r="F128" i="80"/>
  <c r="F132" i="80"/>
  <c r="F136" i="80"/>
  <c r="F140" i="80"/>
  <c r="F144" i="80"/>
  <c r="F148" i="80"/>
  <c r="F62" i="80"/>
  <c r="F64" i="80"/>
  <c r="F66" i="80"/>
  <c r="F68" i="80"/>
  <c r="F70" i="80"/>
  <c r="F72" i="80"/>
  <c r="F74" i="80"/>
  <c r="F76" i="80"/>
  <c r="F78" i="80"/>
  <c r="F80" i="80"/>
  <c r="F122" i="80"/>
  <c r="F130" i="80"/>
  <c r="F146" i="80"/>
  <c r="F138" i="80" s="1"/>
  <c r="F63" i="80"/>
  <c r="F67" i="80"/>
  <c r="F71" i="80"/>
  <c r="F75" i="80"/>
  <c r="F79" i="80"/>
  <c r="F110" i="80"/>
  <c r="F126" i="80"/>
  <c r="F134" i="80"/>
  <c r="F127" i="80" s="1"/>
  <c r="F104" i="80" s="1"/>
  <c r="F149" i="80" s="1"/>
  <c r="F282" i="80" s="1"/>
  <c r="F104" i="71" s="1"/>
  <c r="F142" i="80"/>
  <c r="F61" i="80"/>
  <c r="F65" i="80"/>
  <c r="F69" i="80"/>
  <c r="F60" i="80" s="1"/>
  <c r="F73" i="80"/>
  <c r="F77" i="80"/>
  <c r="C13" i="9"/>
  <c r="H118" i="78"/>
  <c r="H105" i="78"/>
  <c r="H60" i="78"/>
  <c r="J127" i="78"/>
  <c r="I60" i="80"/>
  <c r="I127" i="80"/>
  <c r="I105" i="80"/>
  <c r="J138" i="93"/>
  <c r="G60" i="80"/>
  <c r="G127" i="80"/>
  <c r="G105" i="80"/>
  <c r="I127" i="90"/>
  <c r="H138" i="89"/>
  <c r="I284" i="95"/>
  <c r="I284" i="92"/>
  <c r="H284" i="92"/>
  <c r="I282" i="9"/>
  <c r="I102" i="71" s="1"/>
  <c r="I302" i="9"/>
  <c r="I284" i="91"/>
  <c r="H282" i="95"/>
  <c r="H112" i="71"/>
  <c r="H302" i="95"/>
  <c r="J282" i="92"/>
  <c r="J109" i="71" s="1"/>
  <c r="J302" i="92"/>
  <c r="E106" i="80"/>
  <c r="E108" i="80"/>
  <c r="E110" i="80"/>
  <c r="E112" i="80"/>
  <c r="E114" i="80"/>
  <c r="E116" i="80"/>
  <c r="E107" i="80"/>
  <c r="E111" i="80"/>
  <c r="E115" i="80"/>
  <c r="E119" i="80"/>
  <c r="E121" i="80"/>
  <c r="E123" i="80"/>
  <c r="E125" i="80"/>
  <c r="E129" i="80"/>
  <c r="E131" i="80"/>
  <c r="E133" i="80"/>
  <c r="E135" i="80"/>
  <c r="E137" i="80"/>
  <c r="E139" i="80"/>
  <c r="E141" i="80"/>
  <c r="E143" i="80"/>
  <c r="E145" i="80"/>
  <c r="E147" i="80"/>
  <c r="E109" i="80"/>
  <c r="E117" i="80"/>
  <c r="E120" i="80"/>
  <c r="E124" i="80"/>
  <c r="E128" i="80"/>
  <c r="E132" i="80"/>
  <c r="E136" i="80"/>
  <c r="E140" i="80"/>
  <c r="E144" i="80"/>
  <c r="E148" i="80"/>
  <c r="E61" i="80"/>
  <c r="E63" i="80"/>
  <c r="E65" i="80"/>
  <c r="E67" i="80"/>
  <c r="E69" i="80"/>
  <c r="E71" i="80"/>
  <c r="E73" i="80"/>
  <c r="E75" i="80"/>
  <c r="E77" i="80"/>
  <c r="E79" i="80"/>
  <c r="E122" i="80"/>
  <c r="E130" i="80"/>
  <c r="E146" i="80"/>
  <c r="E62" i="80"/>
  <c r="E66" i="80"/>
  <c r="E70" i="80"/>
  <c r="E74" i="80"/>
  <c r="E78" i="80"/>
  <c r="E113" i="80"/>
  <c r="E126" i="80"/>
  <c r="E134" i="80"/>
  <c r="E142" i="80"/>
  <c r="E64" i="80"/>
  <c r="E68" i="80"/>
  <c r="E72" i="80"/>
  <c r="E76" i="80"/>
  <c r="E80" i="80"/>
  <c r="D107" i="80"/>
  <c r="D109" i="80"/>
  <c r="D111" i="80"/>
  <c r="D113" i="80"/>
  <c r="D115" i="80"/>
  <c r="D117" i="80"/>
  <c r="D106" i="80"/>
  <c r="D110" i="80"/>
  <c r="D114" i="80"/>
  <c r="D119" i="80"/>
  <c r="D121" i="80"/>
  <c r="D123" i="80"/>
  <c r="D125" i="80"/>
  <c r="D129" i="80"/>
  <c r="D131" i="80"/>
  <c r="D133" i="80"/>
  <c r="D135" i="80"/>
  <c r="D137" i="80"/>
  <c r="D139" i="80"/>
  <c r="D141" i="80"/>
  <c r="D143" i="80"/>
  <c r="D145" i="80"/>
  <c r="D147" i="80"/>
  <c r="D112" i="80"/>
  <c r="D120" i="80"/>
  <c r="D124" i="80"/>
  <c r="D128" i="80"/>
  <c r="D132" i="80"/>
  <c r="D136" i="80"/>
  <c r="D140" i="80"/>
  <c r="D144" i="80"/>
  <c r="D148" i="80"/>
  <c r="D62" i="80"/>
  <c r="D64" i="80"/>
  <c r="D66" i="80"/>
  <c r="D68" i="80"/>
  <c r="D70" i="80"/>
  <c r="D72" i="80"/>
  <c r="D74" i="80"/>
  <c r="D76" i="80"/>
  <c r="D78" i="80"/>
  <c r="D80" i="80"/>
  <c r="D108" i="80"/>
  <c r="D122" i="80"/>
  <c r="D130" i="80"/>
  <c r="D146" i="80"/>
  <c r="D61" i="80"/>
  <c r="D65" i="80"/>
  <c r="D69" i="80"/>
  <c r="D73" i="80"/>
  <c r="D77" i="80"/>
  <c r="C10" i="80"/>
  <c r="D116" i="80"/>
  <c r="D126" i="80"/>
  <c r="D134" i="80"/>
  <c r="D142" i="80"/>
  <c r="D63" i="80"/>
  <c r="D67" i="80"/>
  <c r="D71" i="80"/>
  <c r="D75" i="80"/>
  <c r="D79" i="80"/>
  <c r="C13" i="80"/>
  <c r="I60" i="9"/>
  <c r="H127" i="78"/>
  <c r="H138" i="78"/>
  <c r="I127" i="95"/>
  <c r="I138" i="95"/>
  <c r="I138" i="80"/>
  <c r="I118" i="80"/>
  <c r="J59" i="80"/>
  <c r="J81" i="80" s="1"/>
  <c r="E59" i="46"/>
  <c r="J127" i="93"/>
  <c r="G138" i="80"/>
  <c r="G118" i="80"/>
  <c r="I138" i="90"/>
  <c r="H127" i="89"/>
  <c r="H150" i="95"/>
  <c r="H284" i="95"/>
  <c r="J284" i="93"/>
  <c r="I284" i="93"/>
  <c r="H150" i="94"/>
  <c r="H284" i="94"/>
  <c r="B10" i="71"/>
  <c r="J8" i="70"/>
  <c r="C118" i="71"/>
  <c r="C80" i="71"/>
  <c r="A80" i="71" s="1"/>
  <c r="C42" i="71"/>
  <c r="A42" i="71"/>
  <c r="C102" i="71"/>
  <c r="A102" i="71" s="1"/>
  <c r="C69" i="71"/>
  <c r="A69" i="71"/>
  <c r="C53" i="71"/>
  <c r="A53" i="71" s="1"/>
  <c r="C31" i="71"/>
  <c r="A31" i="71"/>
  <c r="C20" i="71"/>
  <c r="A20" i="71" s="1"/>
  <c r="C91" i="71"/>
  <c r="A91" i="71"/>
  <c r="F8" i="70"/>
  <c r="B6" i="71"/>
  <c r="C109" i="71"/>
  <c r="C125" i="71"/>
  <c r="C76" i="71"/>
  <c r="A76" i="71"/>
  <c r="C38" i="71"/>
  <c r="A38" i="71" s="1"/>
  <c r="C98" i="71"/>
  <c r="C60" i="71"/>
  <c r="A60" i="71" s="1"/>
  <c r="C49" i="71"/>
  <c r="A49" i="71"/>
  <c r="C27" i="71"/>
  <c r="A27" i="71" s="1"/>
  <c r="C87" i="71"/>
  <c r="C107" i="71"/>
  <c r="C123" i="71"/>
  <c r="C74" i="71"/>
  <c r="A74" i="71" s="1"/>
  <c r="C47" i="71"/>
  <c r="A47" i="71" s="1"/>
  <c r="C36" i="71"/>
  <c r="A36" i="71" s="1"/>
  <c r="C96" i="71"/>
  <c r="C58" i="71"/>
  <c r="A58" i="71" s="1"/>
  <c r="C25" i="71"/>
  <c r="A25" i="71" s="1"/>
  <c r="C85" i="71"/>
  <c r="C119" i="71"/>
  <c r="C103" i="71"/>
  <c r="A103" i="71"/>
  <c r="C70" i="71"/>
  <c r="A70" i="71" s="1"/>
  <c r="C92" i="71"/>
  <c r="A92" i="71"/>
  <c r="C54" i="71"/>
  <c r="A54" i="71" s="1"/>
  <c r="C43" i="71"/>
  <c r="A43" i="71"/>
  <c r="C32" i="71"/>
  <c r="A32" i="71" s="1"/>
  <c r="C21" i="71"/>
  <c r="A21" i="71"/>
  <c r="C14" i="70" s="1"/>
  <c r="C81" i="71"/>
  <c r="A81" i="71" s="1"/>
  <c r="B12" i="71"/>
  <c r="L8" i="70"/>
  <c r="B8" i="71"/>
  <c r="H8" i="70"/>
  <c r="B4" i="71"/>
  <c r="D8" i="70"/>
  <c r="I41" i="70"/>
  <c r="I110" i="70"/>
  <c r="I76" i="70"/>
  <c r="G41" i="70"/>
  <c r="G76" i="70"/>
  <c r="G110" i="70"/>
  <c r="C110" i="70"/>
  <c r="C41" i="70"/>
  <c r="C76" i="70"/>
  <c r="C22" i="80"/>
  <c r="E206" i="80"/>
  <c r="E208" i="80"/>
  <c r="E210" i="80"/>
  <c r="E212" i="80"/>
  <c r="E214" i="80"/>
  <c r="E216" i="80"/>
  <c r="E218" i="80"/>
  <c r="E220" i="80"/>
  <c r="E222" i="80"/>
  <c r="E224" i="80"/>
  <c r="E226" i="80"/>
  <c r="E228" i="80"/>
  <c r="E230" i="80"/>
  <c r="E232" i="80"/>
  <c r="E234" i="80"/>
  <c r="E236" i="80"/>
  <c r="E238" i="80"/>
  <c r="E240" i="80"/>
  <c r="E242" i="80"/>
  <c r="E244" i="80"/>
  <c r="E246" i="80"/>
  <c r="E248" i="80"/>
  <c r="E250" i="80"/>
  <c r="E252" i="80"/>
  <c r="E254" i="80"/>
  <c r="E209" i="80"/>
  <c r="E213" i="80"/>
  <c r="E217" i="80"/>
  <c r="E221" i="80"/>
  <c r="E225" i="80"/>
  <c r="E229" i="80"/>
  <c r="E233" i="80"/>
  <c r="E237" i="80"/>
  <c r="E241" i="80"/>
  <c r="E245" i="80"/>
  <c r="E249" i="80"/>
  <c r="E253" i="80"/>
  <c r="E207" i="80"/>
  <c r="E215" i="80"/>
  <c r="E223" i="80"/>
  <c r="E231" i="80"/>
  <c r="E239" i="80"/>
  <c r="E247" i="80"/>
  <c r="E255" i="80"/>
  <c r="E211" i="80"/>
  <c r="E227" i="80"/>
  <c r="E243" i="80"/>
  <c r="E219" i="80"/>
  <c r="E235" i="80"/>
  <c r="E251" i="80"/>
  <c r="C19" i="80"/>
  <c r="D207" i="80"/>
  <c r="D209" i="80"/>
  <c r="D211" i="80"/>
  <c r="D213" i="80"/>
  <c r="D215" i="80"/>
  <c r="D217" i="80"/>
  <c r="D219" i="80"/>
  <c r="D221" i="80"/>
  <c r="D223" i="80"/>
  <c r="D225" i="80"/>
  <c r="D227" i="80"/>
  <c r="D229" i="80"/>
  <c r="D231" i="80"/>
  <c r="D233" i="80"/>
  <c r="D235" i="80"/>
  <c r="D237" i="80"/>
  <c r="D239" i="80"/>
  <c r="D241" i="80"/>
  <c r="D243" i="80"/>
  <c r="D245" i="80"/>
  <c r="D247" i="80"/>
  <c r="D249" i="80"/>
  <c r="D251" i="80"/>
  <c r="D253" i="80"/>
  <c r="D255" i="80"/>
  <c r="D206" i="80"/>
  <c r="D210" i="80"/>
  <c r="D214" i="80"/>
  <c r="D218" i="80"/>
  <c r="D222" i="80"/>
  <c r="D226" i="80"/>
  <c r="D230" i="80"/>
  <c r="D234" i="80"/>
  <c r="D238" i="80"/>
  <c r="D242" i="80"/>
  <c r="D246" i="80"/>
  <c r="D250" i="80"/>
  <c r="D254" i="80"/>
  <c r="D212" i="80"/>
  <c r="D220" i="80"/>
  <c r="D228" i="80"/>
  <c r="D236" i="80"/>
  <c r="D244" i="80"/>
  <c r="D252" i="80"/>
  <c r="D208" i="80"/>
  <c r="D224" i="80"/>
  <c r="D240" i="80"/>
  <c r="D216" i="80"/>
  <c r="D232" i="80"/>
  <c r="D248" i="80"/>
  <c r="C22" i="95"/>
  <c r="C22" i="91"/>
  <c r="H268" i="91"/>
  <c r="H270" i="91"/>
  <c r="H269" i="91"/>
  <c r="H296" i="91"/>
  <c r="H303" i="91"/>
  <c r="H277" i="91"/>
  <c r="H86" i="71"/>
  <c r="J268" i="91"/>
  <c r="J270" i="91" s="1"/>
  <c r="J269" i="91" s="1"/>
  <c r="J296" i="91"/>
  <c r="J303" i="91"/>
  <c r="J277" i="91"/>
  <c r="J86" i="71"/>
  <c r="I294" i="9"/>
  <c r="I256" i="9"/>
  <c r="C22" i="78"/>
  <c r="C22" i="90"/>
  <c r="D253" i="90"/>
  <c r="D251" i="90"/>
  <c r="D249" i="90"/>
  <c r="D247" i="90"/>
  <c r="D245" i="90"/>
  <c r="D243" i="90"/>
  <c r="D241" i="90"/>
  <c r="D239" i="90"/>
  <c r="D237" i="90"/>
  <c r="D235" i="90"/>
  <c r="D233" i="90"/>
  <c r="D231" i="90"/>
  <c r="D229" i="90"/>
  <c r="D227" i="90"/>
  <c r="D225" i="90"/>
  <c r="D223" i="90"/>
  <c r="D221" i="90"/>
  <c r="D219" i="90"/>
  <c r="D217" i="90"/>
  <c r="D215" i="90"/>
  <c r="D254" i="90"/>
  <c r="D252" i="90"/>
  <c r="D250" i="90"/>
  <c r="D248" i="90"/>
  <c r="D246" i="90"/>
  <c r="D244" i="90"/>
  <c r="D242" i="90"/>
  <c r="D240" i="90"/>
  <c r="D238" i="90"/>
  <c r="D236" i="90"/>
  <c r="D234" i="90"/>
  <c r="D232" i="90"/>
  <c r="D230" i="90"/>
  <c r="D228" i="90"/>
  <c r="D226" i="90"/>
  <c r="D224" i="90"/>
  <c r="D222" i="90"/>
  <c r="D220" i="90"/>
  <c r="D218" i="90"/>
  <c r="D216" i="90"/>
  <c r="D206" i="90"/>
  <c r="D208" i="90"/>
  <c r="D210" i="90"/>
  <c r="D212" i="90"/>
  <c r="D214" i="90"/>
  <c r="D209" i="90"/>
  <c r="D213" i="90"/>
  <c r="D207" i="90"/>
  <c r="D255" i="90"/>
  <c r="D211" i="90"/>
  <c r="C19" i="90"/>
  <c r="F253" i="90"/>
  <c r="F251" i="90"/>
  <c r="F249" i="90"/>
  <c r="F247" i="90"/>
  <c r="F245" i="90"/>
  <c r="F243" i="90"/>
  <c r="F241" i="90"/>
  <c r="F239" i="90"/>
  <c r="F237" i="90"/>
  <c r="F235" i="90"/>
  <c r="F233" i="90"/>
  <c r="F231" i="90"/>
  <c r="F229" i="90"/>
  <c r="F227" i="90"/>
  <c r="F225" i="90"/>
  <c r="F223" i="90"/>
  <c r="F221" i="90"/>
  <c r="F219" i="90"/>
  <c r="F217" i="90"/>
  <c r="F215" i="90"/>
  <c r="F254" i="90"/>
  <c r="F206" i="90"/>
  <c r="F208" i="90"/>
  <c r="F210" i="90"/>
  <c r="F212" i="90"/>
  <c r="F214" i="90"/>
  <c r="F252" i="90"/>
  <c r="F250" i="90"/>
  <c r="F248" i="90"/>
  <c r="F246" i="90"/>
  <c r="F244" i="90"/>
  <c r="F242" i="90"/>
  <c r="F240" i="90"/>
  <c r="F238" i="90"/>
  <c r="F236" i="90"/>
  <c r="F234" i="90"/>
  <c r="F232" i="90"/>
  <c r="F230" i="90"/>
  <c r="F228" i="90"/>
  <c r="F226" i="90"/>
  <c r="F224" i="90"/>
  <c r="F222" i="90"/>
  <c r="F220" i="90"/>
  <c r="F218" i="90"/>
  <c r="F216" i="90"/>
  <c r="F209" i="90"/>
  <c r="F213" i="90"/>
  <c r="F207" i="90"/>
  <c r="F255" i="90"/>
  <c r="F211" i="90"/>
  <c r="J296" i="94"/>
  <c r="J268" i="94"/>
  <c r="J270" i="94"/>
  <c r="J269" i="94"/>
  <c r="J303" i="94"/>
  <c r="J277" i="94"/>
  <c r="J89" i="71"/>
  <c r="H296" i="94"/>
  <c r="H303" i="94"/>
  <c r="H304" i="94" s="1"/>
  <c r="H127" i="71" s="1"/>
  <c r="H277" i="94"/>
  <c r="H89" i="71"/>
  <c r="H268" i="94"/>
  <c r="H270" i="94" s="1"/>
  <c r="H269" i="94" s="1"/>
  <c r="H294" i="93"/>
  <c r="H256" i="93"/>
  <c r="I303" i="91"/>
  <c r="I277" i="91"/>
  <c r="I86" i="71" s="1"/>
  <c r="I296" i="91"/>
  <c r="I268" i="91"/>
  <c r="I270" i="91" s="1"/>
  <c r="I269" i="91" s="1"/>
  <c r="G207" i="80"/>
  <c r="G209" i="80"/>
  <c r="G211" i="80"/>
  <c r="G213" i="80"/>
  <c r="G215" i="80"/>
  <c r="G217" i="80"/>
  <c r="G219" i="80"/>
  <c r="G221" i="80"/>
  <c r="G223" i="80"/>
  <c r="G225" i="80"/>
  <c r="G227" i="80"/>
  <c r="G229" i="80"/>
  <c r="G231" i="80"/>
  <c r="G233" i="80"/>
  <c r="G235" i="80"/>
  <c r="G237" i="80"/>
  <c r="G239" i="80"/>
  <c r="G241" i="80"/>
  <c r="G243" i="80"/>
  <c r="G245" i="80"/>
  <c r="G247" i="80"/>
  <c r="G249" i="80"/>
  <c r="G251" i="80"/>
  <c r="G253" i="80"/>
  <c r="G206" i="80"/>
  <c r="G210" i="80"/>
  <c r="G214" i="80"/>
  <c r="G218" i="80"/>
  <c r="G222" i="80"/>
  <c r="G226" i="80"/>
  <c r="G230" i="80"/>
  <c r="G234" i="80"/>
  <c r="G238" i="80"/>
  <c r="G242" i="80"/>
  <c r="G246" i="80"/>
  <c r="G250" i="80"/>
  <c r="G254" i="80"/>
  <c r="G208" i="80"/>
  <c r="G216" i="80"/>
  <c r="G224" i="80"/>
  <c r="G232" i="80"/>
  <c r="G240" i="80"/>
  <c r="G248" i="80"/>
  <c r="G255" i="80"/>
  <c r="G220" i="80"/>
  <c r="G236" i="80"/>
  <c r="G252" i="80"/>
  <c r="G212" i="80"/>
  <c r="G244" i="80"/>
  <c r="G228" i="80"/>
  <c r="F207" i="80"/>
  <c r="F209" i="80"/>
  <c r="F211" i="80"/>
  <c r="F213" i="80"/>
  <c r="F215" i="80"/>
  <c r="F217" i="80"/>
  <c r="F219" i="80"/>
  <c r="F221" i="80"/>
  <c r="F223" i="80"/>
  <c r="F225" i="80"/>
  <c r="F227" i="80"/>
  <c r="F229" i="80"/>
  <c r="F231" i="80"/>
  <c r="F233" i="80"/>
  <c r="F235" i="80"/>
  <c r="F237" i="80"/>
  <c r="F239" i="80"/>
  <c r="F241" i="80"/>
  <c r="F243" i="80"/>
  <c r="F245" i="80"/>
  <c r="F247" i="80"/>
  <c r="F249" i="80"/>
  <c r="F251" i="80"/>
  <c r="F253" i="80"/>
  <c r="F255" i="80"/>
  <c r="F208" i="80"/>
  <c r="F212" i="80"/>
  <c r="F216" i="80"/>
  <c r="F220" i="80"/>
  <c r="F224" i="80"/>
  <c r="F228" i="80"/>
  <c r="F232" i="80"/>
  <c r="F236" i="80"/>
  <c r="F240" i="80"/>
  <c r="F244" i="80"/>
  <c r="F248" i="80"/>
  <c r="F252" i="80"/>
  <c r="F210" i="80"/>
  <c r="F218" i="80"/>
  <c r="F226" i="80"/>
  <c r="F234" i="80"/>
  <c r="F242" i="80"/>
  <c r="F250" i="80"/>
  <c r="F214" i="80"/>
  <c r="F230" i="80"/>
  <c r="F246" i="80"/>
  <c r="F206" i="80"/>
  <c r="F222" i="80"/>
  <c r="F238" i="80"/>
  <c r="F254" i="80"/>
  <c r="J294" i="92"/>
  <c r="J256" i="92"/>
  <c r="C22" i="89"/>
  <c r="H256" i="80"/>
  <c r="H294" i="80"/>
  <c r="C22" i="9"/>
  <c r="C22" i="94"/>
  <c r="E252" i="90"/>
  <c r="E250" i="90"/>
  <c r="E248" i="90"/>
  <c r="E246" i="90"/>
  <c r="E244" i="90"/>
  <c r="E242" i="90"/>
  <c r="E240" i="90"/>
  <c r="E238" i="90"/>
  <c r="E236" i="90"/>
  <c r="E234" i="90"/>
  <c r="E232" i="90"/>
  <c r="E230" i="90"/>
  <c r="E228" i="90"/>
  <c r="E226" i="90"/>
  <c r="E224" i="90"/>
  <c r="E222" i="90"/>
  <c r="E220" i="90"/>
  <c r="E218" i="90"/>
  <c r="E216" i="90"/>
  <c r="E206" i="90"/>
  <c r="E208" i="90"/>
  <c r="E210" i="90"/>
  <c r="E212" i="90"/>
  <c r="E205" i="90" s="1"/>
  <c r="E214" i="90"/>
  <c r="E254" i="90"/>
  <c r="E253" i="90"/>
  <c r="E251" i="90"/>
  <c r="E249" i="90"/>
  <c r="E247" i="90"/>
  <c r="E245" i="90"/>
  <c r="E243" i="90"/>
  <c r="E241" i="90"/>
  <c r="E239" i="90"/>
  <c r="E237" i="90"/>
  <c r="E235" i="90"/>
  <c r="E233" i="90"/>
  <c r="E231" i="90"/>
  <c r="E229" i="90"/>
  <c r="E227" i="90"/>
  <c r="E225" i="90"/>
  <c r="E223" i="90"/>
  <c r="E221" i="90"/>
  <c r="E219" i="90"/>
  <c r="E217" i="90"/>
  <c r="E215" i="90"/>
  <c r="E209" i="90"/>
  <c r="E213" i="90"/>
  <c r="E207" i="90"/>
  <c r="E255" i="90"/>
  <c r="E211" i="90"/>
  <c r="G252" i="90"/>
  <c r="G250" i="90"/>
  <c r="G248" i="90"/>
  <c r="G246" i="90"/>
  <c r="G244" i="90"/>
  <c r="G242" i="90"/>
  <c r="G240" i="90"/>
  <c r="G238" i="90"/>
  <c r="G236" i="90"/>
  <c r="G234" i="90"/>
  <c r="G232" i="90"/>
  <c r="G230" i="90"/>
  <c r="G228" i="90"/>
  <c r="G226" i="90"/>
  <c r="G224" i="90"/>
  <c r="G222" i="90"/>
  <c r="G220" i="90"/>
  <c r="G218" i="90"/>
  <c r="G216" i="90"/>
  <c r="G253" i="90"/>
  <c r="G251" i="90"/>
  <c r="G249" i="90"/>
  <c r="G247" i="90"/>
  <c r="G245" i="90"/>
  <c r="G243" i="90"/>
  <c r="G241" i="90"/>
  <c r="G239" i="90"/>
  <c r="G237" i="90"/>
  <c r="G235" i="90"/>
  <c r="G233" i="90"/>
  <c r="G231" i="90"/>
  <c r="G229" i="90"/>
  <c r="G227" i="90"/>
  <c r="G225" i="90"/>
  <c r="G223" i="90"/>
  <c r="G221" i="90"/>
  <c r="G219" i="90"/>
  <c r="G217" i="90"/>
  <c r="G215" i="90"/>
  <c r="G206" i="90"/>
  <c r="G208" i="90"/>
  <c r="G205" i="90" s="1"/>
  <c r="G210" i="90"/>
  <c r="G212" i="90"/>
  <c r="G214" i="90"/>
  <c r="G209" i="90"/>
  <c r="G213" i="90"/>
  <c r="G254" i="90"/>
  <c r="G207" i="90"/>
  <c r="G255" i="90"/>
  <c r="G211" i="90"/>
  <c r="I268" i="95"/>
  <c r="I270" i="95"/>
  <c r="I269" i="95"/>
  <c r="I303" i="95"/>
  <c r="I296" i="95"/>
  <c r="I277" i="95"/>
  <c r="I90" i="71"/>
  <c r="J284" i="80"/>
  <c r="C58" i="46"/>
  <c r="I59" i="9"/>
  <c r="I81" i="9"/>
  <c r="D118" i="80"/>
  <c r="E60" i="80"/>
  <c r="E127" i="80"/>
  <c r="E118" i="80"/>
  <c r="I104" i="90"/>
  <c r="I149" i="90"/>
  <c r="I104" i="80"/>
  <c r="I149" i="80" s="1"/>
  <c r="I302" i="80" s="1"/>
  <c r="I59" i="80"/>
  <c r="I81" i="80"/>
  <c r="I284" i="80" s="1"/>
  <c r="E58" i="46"/>
  <c r="H59" i="78"/>
  <c r="H81" i="78" s="1"/>
  <c r="H284" i="78" s="1"/>
  <c r="D57" i="46"/>
  <c r="F105" i="80"/>
  <c r="F118" i="80"/>
  <c r="H286" i="95"/>
  <c r="H276" i="95"/>
  <c r="H271" i="95"/>
  <c r="I104" i="95"/>
  <c r="I149" i="95"/>
  <c r="D60" i="80"/>
  <c r="D127" i="80"/>
  <c r="D138" i="80"/>
  <c r="D105" i="80"/>
  <c r="E138" i="80"/>
  <c r="E105" i="80"/>
  <c r="E104" i="80" s="1"/>
  <c r="E149" i="80" s="1"/>
  <c r="G104" i="80"/>
  <c r="G149" i="80" s="1"/>
  <c r="G59" i="80"/>
  <c r="G81" i="80" s="1"/>
  <c r="E56" i="46"/>
  <c r="H104" i="78"/>
  <c r="H149" i="78" s="1"/>
  <c r="H284" i="80"/>
  <c r="H286" i="94"/>
  <c r="H271" i="94"/>
  <c r="H272" i="94"/>
  <c r="H273" i="94" s="1"/>
  <c r="H258" i="94"/>
  <c r="H276" i="94"/>
  <c r="C120" i="71"/>
  <c r="C82" i="71"/>
  <c r="A82" i="71"/>
  <c r="C55" i="71"/>
  <c r="A55" i="71"/>
  <c r="C44" i="71"/>
  <c r="A44" i="71"/>
  <c r="C104" i="71"/>
  <c r="A104" i="71"/>
  <c r="C71" i="71"/>
  <c r="A71" i="71"/>
  <c r="C93" i="71"/>
  <c r="A93" i="71"/>
  <c r="C33" i="71"/>
  <c r="A33" i="71"/>
  <c r="C22" i="71"/>
  <c r="A22" i="71"/>
  <c r="C48" i="71"/>
  <c r="A48" i="71" s="1"/>
  <c r="C97" i="71"/>
  <c r="C90" i="71"/>
  <c r="C52" i="71"/>
  <c r="A52" i="71" s="1"/>
  <c r="C41" i="71"/>
  <c r="A41" i="71" s="1"/>
  <c r="C128" i="71"/>
  <c r="C112" i="71"/>
  <c r="C63" i="71"/>
  <c r="A63" i="71"/>
  <c r="C30" i="71"/>
  <c r="A30" i="71"/>
  <c r="C101" i="71"/>
  <c r="C79" i="71"/>
  <c r="A79" i="71"/>
  <c r="C136" i="71"/>
  <c r="F76" i="70"/>
  <c r="B15" i="70"/>
  <c r="B14" i="70"/>
  <c r="J110" i="70"/>
  <c r="J76" i="70"/>
  <c r="J41" i="70"/>
  <c r="D76" i="70"/>
  <c r="D110" i="70"/>
  <c r="D41" i="70"/>
  <c r="H110" i="70"/>
  <c r="H76" i="70"/>
  <c r="H41" i="70"/>
  <c r="L110" i="70"/>
  <c r="L76" i="70"/>
  <c r="L41" i="70"/>
  <c r="A119" i="71"/>
  <c r="C130" i="71"/>
  <c r="C134" i="71"/>
  <c r="C122" i="71"/>
  <c r="C84" i="71"/>
  <c r="C46" i="71"/>
  <c r="A46" i="71" s="1"/>
  <c r="C35" i="71"/>
  <c r="A35" i="71" s="1"/>
  <c r="C106" i="71"/>
  <c r="C95" i="71"/>
  <c r="C57" i="71"/>
  <c r="A57" i="71" s="1"/>
  <c r="C24" i="71"/>
  <c r="A24" i="71" s="1"/>
  <c r="C73" i="71"/>
  <c r="A73" i="71"/>
  <c r="C129" i="71"/>
  <c r="A118" i="71"/>
  <c r="C88" i="71"/>
  <c r="C50" i="71"/>
  <c r="A50" i="71"/>
  <c r="C39" i="71"/>
  <c r="A39" i="71"/>
  <c r="C126" i="71"/>
  <c r="C110" i="71"/>
  <c r="C99" i="71"/>
  <c r="C61" i="71"/>
  <c r="A61" i="71" s="1"/>
  <c r="C28" i="71"/>
  <c r="A28" i="71" s="1"/>
  <c r="C77" i="71"/>
  <c r="A77" i="71" s="1"/>
  <c r="H268" i="80"/>
  <c r="H270" i="80" s="1"/>
  <c r="H269" i="80" s="1"/>
  <c r="D205" i="90"/>
  <c r="I296" i="9"/>
  <c r="I303" i="9"/>
  <c r="I304" i="9"/>
  <c r="I118" i="71" s="1"/>
  <c r="I277" i="9"/>
  <c r="I80" i="71" s="1"/>
  <c r="I268" i="9"/>
  <c r="I270" i="9" s="1"/>
  <c r="I269" i="9"/>
  <c r="J296" i="92"/>
  <c r="J303" i="92"/>
  <c r="J304" i="92" s="1"/>
  <c r="J125" i="71"/>
  <c r="J277" i="92"/>
  <c r="J87" i="71"/>
  <c r="J268" i="92"/>
  <c r="J270" i="92"/>
  <c r="J269" i="92" s="1"/>
  <c r="H296" i="93"/>
  <c r="H303" i="93"/>
  <c r="H277" i="93"/>
  <c r="H88" i="71"/>
  <c r="H268" i="93"/>
  <c r="H270" i="93"/>
  <c r="H269" i="93" s="1"/>
  <c r="G284" i="80"/>
  <c r="G285" i="80" s="1"/>
  <c r="D59" i="80"/>
  <c r="D81" i="80"/>
  <c r="D284" i="80" s="1"/>
  <c r="E53" i="46"/>
  <c r="I282" i="95"/>
  <c r="I112" i="71"/>
  <c r="I302" i="95"/>
  <c r="I304" i="95"/>
  <c r="I128" i="71" s="1"/>
  <c r="I150" i="95"/>
  <c r="E59" i="80"/>
  <c r="E81" i="80"/>
  <c r="E54" i="46"/>
  <c r="H79" i="71"/>
  <c r="I150" i="80"/>
  <c r="I282" i="90"/>
  <c r="I107" i="71" s="1"/>
  <c r="I150" i="9"/>
  <c r="I284" i="9"/>
  <c r="H278" i="94"/>
  <c r="H78" i="71"/>
  <c r="C140" i="71"/>
  <c r="A129" i="71"/>
  <c r="C141" i="71"/>
  <c r="A130" i="71"/>
  <c r="C147" i="71"/>
  <c r="C139" i="71"/>
  <c r="C137" i="71"/>
  <c r="C133" i="71"/>
  <c r="C145" i="71"/>
  <c r="A145" i="71" s="1"/>
  <c r="A120" i="71"/>
  <c r="C131" i="71"/>
  <c r="I286" i="9"/>
  <c r="I276" i="9"/>
  <c r="I271" i="9"/>
  <c r="I272" i="9" s="1"/>
  <c r="I273" i="9" s="1"/>
  <c r="I258" i="9"/>
  <c r="I271" i="95"/>
  <c r="I272" i="95" s="1"/>
  <c r="I273" i="95" s="1"/>
  <c r="H100" i="71"/>
  <c r="C142" i="71"/>
  <c r="A131" i="71"/>
  <c r="C156" i="71"/>
  <c r="A156" i="71" s="1"/>
  <c r="C150" i="71"/>
  <c r="A150" i="71" s="1"/>
  <c r="C158" i="71"/>
  <c r="A158" i="71" s="1"/>
  <c r="A147" i="71"/>
  <c r="C144" i="71"/>
  <c r="C148" i="71"/>
  <c r="C159" i="71" s="1"/>
  <c r="A159" i="71" s="1"/>
  <c r="C152" i="71"/>
  <c r="A152" i="71" s="1"/>
  <c r="A141" i="71"/>
  <c r="C151" i="71"/>
  <c r="A151" i="71" s="1"/>
  <c r="A140" i="71"/>
  <c r="D285" i="80"/>
  <c r="A148" i="71"/>
  <c r="C153" i="71"/>
  <c r="A153" i="71"/>
  <c r="A142" i="71"/>
  <c r="C161" i="71"/>
  <c r="A161" i="71" s="1"/>
  <c r="N131" i="75" l="1"/>
  <c r="E294" i="90"/>
  <c r="E256" i="90"/>
  <c r="I286" i="80"/>
  <c r="I276" i="80"/>
  <c r="I271" i="80"/>
  <c r="A144" i="71"/>
  <c r="C155" i="71"/>
  <c r="A155" i="71" s="1"/>
  <c r="I258" i="95"/>
  <c r="I276" i="95"/>
  <c r="I286" i="95"/>
  <c r="I69" i="71"/>
  <c r="I278" i="9"/>
  <c r="H302" i="78"/>
  <c r="H282" i="78"/>
  <c r="H103" i="71" s="1"/>
  <c r="F59" i="80"/>
  <c r="F81" i="80" s="1"/>
  <c r="E55" i="46"/>
  <c r="E52" i="46" s="1"/>
  <c r="C44" i="75" s="1"/>
  <c r="I282" i="94"/>
  <c r="I111" i="71" s="1"/>
  <c r="I150" i="94"/>
  <c r="I302" i="94"/>
  <c r="E282" i="80"/>
  <c r="E302" i="80"/>
  <c r="F283" i="80"/>
  <c r="F55" i="71" s="1"/>
  <c r="F302" i="80"/>
  <c r="H150" i="78"/>
  <c r="D256" i="90"/>
  <c r="D294" i="90"/>
  <c r="E150" i="80"/>
  <c r="F205" i="80"/>
  <c r="C37" i="71"/>
  <c r="A37" i="71" s="1"/>
  <c r="C59" i="71"/>
  <c r="A59" i="71" s="1"/>
  <c r="C26" i="71"/>
  <c r="A26" i="71" s="1"/>
  <c r="C75" i="71"/>
  <c r="A75" i="71" s="1"/>
  <c r="C86" i="71"/>
  <c r="C124" i="71"/>
  <c r="C135" i="71" s="1"/>
  <c r="C146" i="71" s="1"/>
  <c r="F41" i="70"/>
  <c r="F14" i="70"/>
  <c r="F110" i="70"/>
  <c r="E284" i="80"/>
  <c r="I282" i="80"/>
  <c r="I104" i="71" s="1"/>
  <c r="C108" i="71"/>
  <c r="G150" i="80"/>
  <c r="D104" i="80"/>
  <c r="D149" i="80" s="1"/>
  <c r="F205" i="90"/>
  <c r="D205" i="80"/>
  <c r="E205" i="80"/>
  <c r="G256" i="90"/>
  <c r="G294" i="90"/>
  <c r="G205" i="80"/>
  <c r="E15" i="70"/>
  <c r="D14" i="70"/>
  <c r="H14" i="70"/>
  <c r="I14" i="70"/>
  <c r="G14" i="70"/>
  <c r="E14" i="70"/>
  <c r="E13" i="70"/>
  <c r="C13" i="70"/>
  <c r="D15" i="70"/>
  <c r="H15" i="70"/>
  <c r="G15" i="70"/>
  <c r="D13" i="70"/>
  <c r="G302" i="80"/>
  <c r="G282" i="80"/>
  <c r="I150" i="90"/>
  <c r="I302" i="90"/>
  <c r="H277" i="80"/>
  <c r="H82" i="71" s="1"/>
  <c r="H303" i="80"/>
  <c r="H296" i="80"/>
  <c r="H104" i="89"/>
  <c r="H149" i="89" s="1"/>
  <c r="I104" i="92"/>
  <c r="I149" i="92" s="1"/>
  <c r="J104" i="93"/>
  <c r="J149" i="93" s="1"/>
  <c r="C16" i="78"/>
  <c r="D25" i="78"/>
  <c r="C25" i="78" s="1"/>
  <c r="D25" i="80"/>
  <c r="C25" i="80" s="1"/>
  <c r="C16" i="80"/>
  <c r="C25" i="90"/>
  <c r="C16" i="93"/>
  <c r="C25" i="95"/>
  <c r="C16" i="9"/>
  <c r="D25" i="9"/>
  <c r="C25" i="9" s="1"/>
  <c r="D25" i="81"/>
  <c r="C25" i="81" s="1"/>
  <c r="C16" i="81"/>
  <c r="D25" i="89"/>
  <c r="C25" i="89" s="1"/>
  <c r="C16" i="89"/>
  <c r="D25" i="91"/>
  <c r="C25" i="91" s="1"/>
  <c r="C16" i="91"/>
  <c r="C16" i="92"/>
  <c r="D25" i="92"/>
  <c r="C25" i="92" s="1"/>
  <c r="E9" i="48"/>
  <c r="D59" i="48"/>
  <c r="D32" i="48"/>
  <c r="E32" i="48" s="1"/>
  <c r="F32" i="48" s="1"/>
  <c r="G32" i="48" s="1"/>
  <c r="H32" i="48" s="1"/>
  <c r="I32" i="48" s="1"/>
  <c r="J32" i="48" s="1"/>
  <c r="K32" i="48" s="1"/>
  <c r="L32" i="48" s="1"/>
  <c r="M32" i="48" s="1"/>
  <c r="N32" i="48" s="1"/>
  <c r="I13" i="46"/>
  <c r="L19" i="47" s="1"/>
  <c r="I23" i="47"/>
  <c r="M23" i="47"/>
  <c r="G60" i="48"/>
  <c r="G8" i="46"/>
  <c r="C81" i="90"/>
  <c r="C284" i="92"/>
  <c r="C81" i="93"/>
  <c r="G68" i="71"/>
  <c r="G117" i="71"/>
  <c r="B122" i="71"/>
  <c r="D293" i="80"/>
  <c r="D33" i="71" s="1"/>
  <c r="F293" i="80"/>
  <c r="F33" i="71" s="1"/>
  <c r="D25" i="93"/>
  <c r="C25" i="93" s="1"/>
  <c r="L23" i="47"/>
  <c r="C286" i="80"/>
  <c r="C276" i="80"/>
  <c r="C278" i="80" s="1"/>
  <c r="C279" i="80" s="1"/>
  <c r="C284" i="94"/>
  <c r="C150" i="94"/>
  <c r="A105" i="71"/>
  <c r="B106" i="71"/>
  <c r="H288" i="80"/>
  <c r="H153" i="71" s="1"/>
  <c r="H298" i="80"/>
  <c r="H131" i="71" s="1"/>
  <c r="H283" i="80"/>
  <c r="H55" i="71" s="1"/>
  <c r="H287" i="80"/>
  <c r="H22" i="71" s="1"/>
  <c r="H299" i="80"/>
  <c r="H142" i="71" s="1"/>
  <c r="H288" i="89"/>
  <c r="H155" i="71" s="1"/>
  <c r="H299" i="89"/>
  <c r="H144" i="71" s="1"/>
  <c r="H293" i="89"/>
  <c r="H35" i="71" s="1"/>
  <c r="H283" i="89"/>
  <c r="H57" i="71" s="1"/>
  <c r="H298" i="89"/>
  <c r="H133" i="71" s="1"/>
  <c r="H287" i="89"/>
  <c r="H24" i="71" s="1"/>
  <c r="F13" i="70" s="1"/>
  <c r="C284" i="9"/>
  <c r="J117" i="71"/>
  <c r="J68" i="71"/>
  <c r="H288" i="9"/>
  <c r="H151" i="71" s="1"/>
  <c r="H283" i="9"/>
  <c r="H53" i="71" s="1"/>
  <c r="H287" i="9"/>
  <c r="H20" i="71" s="1"/>
  <c r="B13" i="70" s="1"/>
  <c r="H298" i="9"/>
  <c r="H129" i="71" s="1"/>
  <c r="H299" i="9"/>
  <c r="H140" i="71" s="1"/>
  <c r="H293" i="9"/>
  <c r="H31" i="71" s="1"/>
  <c r="J298" i="78"/>
  <c r="J130" i="71" s="1"/>
  <c r="J288" i="78"/>
  <c r="J152" i="71" s="1"/>
  <c r="J299" i="78"/>
  <c r="J141" i="71" s="1"/>
  <c r="J283" i="78"/>
  <c r="J54" i="71" s="1"/>
  <c r="J287" i="78"/>
  <c r="J21" i="71" s="1"/>
  <c r="C15" i="70" s="1"/>
  <c r="J293" i="78"/>
  <c r="J32" i="71" s="1"/>
  <c r="J299" i="89"/>
  <c r="J144" i="71" s="1"/>
  <c r="J298" i="89"/>
  <c r="J133" i="71" s="1"/>
  <c r="J293" i="89"/>
  <c r="J35" i="71" s="1"/>
  <c r="J283" i="89"/>
  <c r="J57" i="71" s="1"/>
  <c r="J288" i="89"/>
  <c r="J155" i="71" s="1"/>
  <c r="J287" i="89"/>
  <c r="J24" i="71" s="1"/>
  <c r="F15" i="70" s="1"/>
  <c r="H298" i="91"/>
  <c r="H135" i="71" s="1"/>
  <c r="H288" i="91"/>
  <c r="H157" i="71" s="1"/>
  <c r="H299" i="91"/>
  <c r="H146" i="71" s="1"/>
  <c r="H293" i="91"/>
  <c r="H37" i="71" s="1"/>
  <c r="H283" i="91"/>
  <c r="H59" i="71" s="1"/>
  <c r="H287" i="91"/>
  <c r="H26" i="71" s="1"/>
  <c r="H13" i="70" s="1"/>
  <c r="H299" i="92"/>
  <c r="H147" i="71" s="1"/>
  <c r="H288" i="92"/>
  <c r="H158" i="71" s="1"/>
  <c r="H298" i="92"/>
  <c r="H136" i="71" s="1"/>
  <c r="H293" i="92"/>
  <c r="H38" i="71" s="1"/>
  <c r="H283" i="92"/>
  <c r="H60" i="71" s="1"/>
  <c r="H287" i="92"/>
  <c r="H27" i="71" s="1"/>
  <c r="I13" i="70" s="1"/>
  <c r="M24" i="47"/>
  <c r="I24" i="47"/>
  <c r="E293" i="80"/>
  <c r="E33" i="71" s="1"/>
  <c r="G72" i="48"/>
  <c r="C284" i="81"/>
  <c r="B84" i="71"/>
  <c r="A83" i="71"/>
  <c r="B95" i="71"/>
  <c r="A94" i="71"/>
  <c r="F117" i="71"/>
  <c r="F68" i="71"/>
  <c r="H288" i="90"/>
  <c r="H156" i="71" s="1"/>
  <c r="H298" i="90"/>
  <c r="H134" i="71" s="1"/>
  <c r="H299" i="90"/>
  <c r="H145" i="71" s="1"/>
  <c r="H293" i="90"/>
  <c r="H36" i="71" s="1"/>
  <c r="H283" i="90"/>
  <c r="H58" i="71" s="1"/>
  <c r="H287" i="90"/>
  <c r="H25" i="71" s="1"/>
  <c r="G13" i="70" s="1"/>
  <c r="J299" i="92"/>
  <c r="J147" i="71" s="1"/>
  <c r="J298" i="92"/>
  <c r="J136" i="71" s="1"/>
  <c r="J288" i="92"/>
  <c r="J158" i="71" s="1"/>
  <c r="J293" i="92"/>
  <c r="J38" i="71" s="1"/>
  <c r="J283" i="92"/>
  <c r="J60" i="71" s="1"/>
  <c r="J287" i="92"/>
  <c r="J27" i="71" s="1"/>
  <c r="I15" i="70" s="1"/>
  <c r="I288" i="93"/>
  <c r="I159" i="71" s="1"/>
  <c r="I299" i="93"/>
  <c r="I148" i="71" s="1"/>
  <c r="I298" i="93"/>
  <c r="I137" i="71" s="1"/>
  <c r="I287" i="93"/>
  <c r="I28" i="71" s="1"/>
  <c r="J14" i="70" s="1"/>
  <c r="I293" i="93"/>
  <c r="I39" i="71" s="1"/>
  <c r="I283" i="93"/>
  <c r="I61" i="71" s="1"/>
  <c r="J288" i="95"/>
  <c r="J161" i="71" s="1"/>
  <c r="J293" i="95"/>
  <c r="J41" i="71" s="1"/>
  <c r="J298" i="95"/>
  <c r="J139" i="71" s="1"/>
  <c r="J283" i="95"/>
  <c r="J63" i="71" s="1"/>
  <c r="J299" i="95"/>
  <c r="J150" i="71" s="1"/>
  <c r="J287" i="95"/>
  <c r="J30" i="71" s="1"/>
  <c r="B133" i="71"/>
  <c r="J288" i="9"/>
  <c r="J151" i="71" s="1"/>
  <c r="J299" i="9"/>
  <c r="J140" i="71" s="1"/>
  <c r="J298" i="9"/>
  <c r="J129" i="71" s="1"/>
  <c r="I299" i="78"/>
  <c r="I141" i="71" s="1"/>
  <c r="I288" i="78"/>
  <c r="I152" i="71" s="1"/>
  <c r="H299" i="81"/>
  <c r="H143" i="71" s="1"/>
  <c r="H288" i="81"/>
  <c r="H154" i="71" s="1"/>
  <c r="H104" i="90"/>
  <c r="H149" i="90" s="1"/>
  <c r="J81" i="90"/>
  <c r="I299" i="92"/>
  <c r="I147" i="71" s="1"/>
  <c r="I298" i="92"/>
  <c r="I136" i="71" s="1"/>
  <c r="I288" i="92"/>
  <c r="I158" i="71" s="1"/>
  <c r="J298" i="93"/>
  <c r="J137" i="71" s="1"/>
  <c r="J288" i="93"/>
  <c r="J159" i="71" s="1"/>
  <c r="I299" i="95"/>
  <c r="I150" i="71" s="1"/>
  <c r="I298" i="95"/>
  <c r="I139" i="71" s="1"/>
  <c r="M63" i="46"/>
  <c r="M11" i="46" s="1"/>
  <c r="D19" i="46"/>
  <c r="C13" i="75"/>
  <c r="E19" i="46"/>
  <c r="F19" i="46"/>
  <c r="G19" i="46"/>
  <c r="H19" i="46"/>
  <c r="I19" i="46"/>
  <c r="J19" i="46"/>
  <c r="K19" i="46"/>
  <c r="K13" i="46" s="1"/>
  <c r="N19" i="47" s="1"/>
  <c r="L19" i="46"/>
  <c r="M19" i="46"/>
  <c r="E31" i="46"/>
  <c r="C25" i="75"/>
  <c r="E44" i="46"/>
  <c r="E43" i="46" s="1"/>
  <c r="C127" i="75"/>
  <c r="H59" i="46"/>
  <c r="J59" i="90"/>
  <c r="E293" i="90"/>
  <c r="E36" i="71" s="1"/>
  <c r="G293" i="90"/>
  <c r="G36" i="71" s="1"/>
  <c r="E293" i="91"/>
  <c r="E37" i="71" s="1"/>
  <c r="E68" i="71"/>
  <c r="I68" i="71"/>
  <c r="A72" i="71"/>
  <c r="H288" i="78"/>
  <c r="H152" i="71" s="1"/>
  <c r="H299" i="78"/>
  <c r="H141" i="71" s="1"/>
  <c r="H288" i="95"/>
  <c r="H161" i="71" s="1"/>
  <c r="H298" i="95"/>
  <c r="H139" i="71" s="1"/>
  <c r="H299" i="95"/>
  <c r="H150" i="71" s="1"/>
  <c r="G96" i="75"/>
  <c r="G90" i="75"/>
  <c r="D78" i="75"/>
  <c r="A116" i="75"/>
  <c r="A118" i="75"/>
  <c r="A119" i="75"/>
  <c r="A117" i="75"/>
  <c r="C59" i="46"/>
  <c r="J59" i="9"/>
  <c r="J60" i="92"/>
  <c r="E72" i="48"/>
  <c r="E62" i="48"/>
  <c r="E82" i="48" s="1"/>
  <c r="F74" i="48"/>
  <c r="F66" i="48"/>
  <c r="G74" i="48"/>
  <c r="G66" i="48"/>
  <c r="H78" i="48"/>
  <c r="H70" i="48"/>
  <c r="H62" i="48"/>
  <c r="I78" i="48"/>
  <c r="J78" i="48"/>
  <c r="K78" i="48"/>
  <c r="L78" i="48"/>
  <c r="M78" i="48"/>
  <c r="I298" i="9"/>
  <c r="I129" i="71" s="1"/>
  <c r="I288" i="9"/>
  <c r="I151" i="71" s="1"/>
  <c r="J81" i="9"/>
  <c r="I299" i="80"/>
  <c r="I142" i="71" s="1"/>
  <c r="I288" i="80"/>
  <c r="I153" i="71" s="1"/>
  <c r="J288" i="81"/>
  <c r="J154" i="71" s="1"/>
  <c r="J299" i="81"/>
  <c r="J143" i="71" s="1"/>
  <c r="J298" i="81"/>
  <c r="J132" i="71" s="1"/>
  <c r="J104" i="90"/>
  <c r="J149" i="90" s="1"/>
  <c r="I288" i="91"/>
  <c r="I157" i="71" s="1"/>
  <c r="I298" i="91"/>
  <c r="I135" i="71" s="1"/>
  <c r="H288" i="93"/>
  <c r="H159" i="71" s="1"/>
  <c r="H299" i="93"/>
  <c r="H148" i="71" s="1"/>
  <c r="J138" i="95"/>
  <c r="J104" i="95" s="1"/>
  <c r="J149" i="95" s="1"/>
  <c r="E20" i="75"/>
  <c r="E18" i="75"/>
  <c r="E38" i="75"/>
  <c r="E36" i="75"/>
  <c r="E117" i="75" s="1"/>
  <c r="D79" i="75"/>
  <c r="E40" i="75"/>
  <c r="E147" i="75" s="1"/>
  <c r="E33" i="75"/>
  <c r="E16" i="75"/>
  <c r="E121" i="75" s="1"/>
  <c r="E19" i="75"/>
  <c r="E44" i="75"/>
  <c r="E35" i="75"/>
  <c r="E32" i="75"/>
  <c r="E30" i="75"/>
  <c r="E28" i="75"/>
  <c r="E25" i="75"/>
  <c r="E23" i="75"/>
  <c r="E21" i="75"/>
  <c r="E14" i="75"/>
  <c r="E11" i="75"/>
  <c r="E39" i="75"/>
  <c r="E27" i="75"/>
  <c r="E45" i="75"/>
  <c r="E9" i="75"/>
  <c r="E13" i="75"/>
  <c r="E41" i="75"/>
  <c r="E17" i="75"/>
  <c r="E43" i="75"/>
  <c r="E34" i="75"/>
  <c r="E31" i="75"/>
  <c r="E29" i="75"/>
  <c r="E26" i="75"/>
  <c r="E24" i="75"/>
  <c r="E22" i="75"/>
  <c r="E15" i="75"/>
  <c r="E12" i="75"/>
  <c r="E10" i="75"/>
  <c r="O42" i="75"/>
  <c r="O33" i="75"/>
  <c r="O41" i="75"/>
  <c r="O19" i="75"/>
  <c r="O39" i="75"/>
  <c r="O17" i="75"/>
  <c r="O37" i="75"/>
  <c r="O27" i="75"/>
  <c r="O38" i="75"/>
  <c r="O16" i="75"/>
  <c r="O45" i="75"/>
  <c r="O9" i="75"/>
  <c r="O13" i="75"/>
  <c r="O43" i="75"/>
  <c r="O34" i="75"/>
  <c r="O31" i="75"/>
  <c r="O29" i="75"/>
  <c r="O26" i="75"/>
  <c r="O24" i="75"/>
  <c r="O22" i="75"/>
  <c r="O15" i="75"/>
  <c r="O12" i="75"/>
  <c r="O10" i="75"/>
  <c r="O18" i="75"/>
  <c r="O131" i="75" s="1"/>
  <c r="L96" i="75"/>
  <c r="I65" i="75"/>
  <c r="I54" i="75"/>
  <c r="I60" i="75"/>
  <c r="I78" i="75"/>
  <c r="I56" i="75"/>
  <c r="I52" i="75"/>
  <c r="I76" i="75"/>
  <c r="I57" i="75"/>
  <c r="I59" i="75"/>
  <c r="I72" i="75"/>
  <c r="I68" i="75"/>
  <c r="I53" i="75"/>
  <c r="I73" i="75"/>
  <c r="I69" i="75"/>
  <c r="I64" i="75"/>
  <c r="I62" i="75"/>
  <c r="I58" i="75"/>
  <c r="I51" i="75"/>
  <c r="I55" i="75"/>
  <c r="I74" i="75"/>
  <c r="I70" i="75"/>
  <c r="I66" i="75"/>
  <c r="I49" i="75"/>
  <c r="L49" i="75"/>
  <c r="K100" i="75"/>
  <c r="C66" i="46"/>
  <c r="C64" i="46" s="1"/>
  <c r="C62" i="46" s="1"/>
  <c r="C16" i="45"/>
  <c r="E72" i="46"/>
  <c r="C62" i="75"/>
  <c r="C58" i="75" s="1"/>
  <c r="D74" i="48"/>
  <c r="D66" i="48"/>
  <c r="D60" i="48"/>
  <c r="E78" i="48"/>
  <c r="E70" i="48"/>
  <c r="F80" i="48"/>
  <c r="F72" i="48"/>
  <c r="F64" i="48"/>
  <c r="H76" i="48"/>
  <c r="H68" i="48"/>
  <c r="H60" i="48"/>
  <c r="I76" i="48"/>
  <c r="J76" i="48"/>
  <c r="K76" i="48"/>
  <c r="L76" i="48"/>
  <c r="D293" i="90"/>
  <c r="D36" i="71" s="1"/>
  <c r="D293" i="91"/>
  <c r="D37" i="71" s="1"/>
  <c r="C121" i="71"/>
  <c r="C132" i="71" s="1"/>
  <c r="C143" i="71" s="1"/>
  <c r="I288" i="81"/>
  <c r="I154" i="71" s="1"/>
  <c r="E10" i="85"/>
  <c r="F7" i="75"/>
  <c r="D47" i="75"/>
  <c r="V202" i="43"/>
  <c r="V203" i="43" s="1"/>
  <c r="V204" i="43" s="1"/>
  <c r="L97" i="75"/>
  <c r="H97" i="75"/>
  <c r="J97" i="75"/>
  <c r="F97" i="75"/>
  <c r="I97" i="75"/>
  <c r="G97" i="75"/>
  <c r="J105" i="75"/>
  <c r="F105" i="75"/>
  <c r="L105" i="75"/>
  <c r="H105" i="75"/>
  <c r="K105" i="75"/>
  <c r="I105" i="75"/>
  <c r="G105" i="75"/>
  <c r="E37" i="75"/>
  <c r="E42" i="75"/>
  <c r="O40" i="75"/>
  <c r="O147" i="75" s="1"/>
  <c r="N153" i="75"/>
  <c r="O153" i="75" s="1"/>
  <c r="N66" i="75"/>
  <c r="F89" i="75"/>
  <c r="G89" i="75" s="1"/>
  <c r="H89" i="75" s="1"/>
  <c r="I89" i="75" s="1"/>
  <c r="J89" i="75" s="1"/>
  <c r="K89" i="75" s="1"/>
  <c r="L89" i="75" s="1"/>
  <c r="C47" i="75"/>
  <c r="C112" i="75" s="1"/>
  <c r="D112" i="75" s="1"/>
  <c r="F112" i="75" s="1"/>
  <c r="H112" i="75" s="1"/>
  <c r="J112" i="75" s="1"/>
  <c r="L112" i="75" s="1"/>
  <c r="N112" i="75" s="1"/>
  <c r="A134" i="75"/>
  <c r="A132" i="75"/>
  <c r="F9" i="75"/>
  <c r="J9" i="75"/>
  <c r="J100" i="75"/>
  <c r="A154" i="75"/>
  <c r="A152" i="75"/>
  <c r="D152" i="75"/>
  <c r="E152" i="75" s="1"/>
  <c r="I62" i="46"/>
  <c r="J62" i="46"/>
  <c r="K10" i="48" s="1"/>
  <c r="H60" i="9"/>
  <c r="H60" i="89"/>
  <c r="H60" i="91"/>
  <c r="L62" i="46"/>
  <c r="M10" i="48" s="1"/>
  <c r="M62" i="46"/>
  <c r="C31" i="46"/>
  <c r="L92" i="75"/>
  <c r="H92" i="75"/>
  <c r="K91" i="75"/>
  <c r="G91" i="75"/>
  <c r="J92" i="75"/>
  <c r="F92" i="75"/>
  <c r="I91" i="75"/>
  <c r="A131" i="75"/>
  <c r="H34" i="75"/>
  <c r="H45" i="75" s="1"/>
  <c r="L45" i="75"/>
  <c r="F153" i="75"/>
  <c r="G153" i="75" s="1"/>
  <c r="F66" i="75"/>
  <c r="E63" i="46"/>
  <c r="E11" i="46" s="1"/>
  <c r="K62" i="46"/>
  <c r="I60" i="89"/>
  <c r="J60" i="89"/>
  <c r="J60" i="91"/>
  <c r="J60" i="95"/>
  <c r="C68" i="46"/>
  <c r="C18" i="45"/>
  <c r="D62" i="46"/>
  <c r="E10" i="48" s="1"/>
  <c r="E62" i="46"/>
  <c r="F62" i="46"/>
  <c r="G10" i="48" s="1"/>
  <c r="G62" i="46"/>
  <c r="H72" i="46"/>
  <c r="H12" i="46" s="1"/>
  <c r="H13" i="46" s="1"/>
  <c r="K19" i="47" s="1"/>
  <c r="A122" i="75"/>
  <c r="A124" i="75"/>
  <c r="A144" i="75"/>
  <c r="A142" i="75"/>
  <c r="J66" i="75"/>
  <c r="J153" i="75"/>
  <c r="K153" i="75" s="1"/>
  <c r="C151" i="75"/>
  <c r="G63" i="46"/>
  <c r="G11" i="46" s="1"/>
  <c r="I60" i="81"/>
  <c r="C19" i="46"/>
  <c r="B2" i="89"/>
  <c r="B2" i="74"/>
  <c r="B2" i="73"/>
  <c r="H14" i="92"/>
  <c r="I14" i="92"/>
  <c r="E13" i="92"/>
  <c r="F13" i="92"/>
  <c r="G13" i="92"/>
  <c r="G14" i="93"/>
  <c r="G10" i="93" s="1"/>
  <c r="G13" i="93"/>
  <c r="F13" i="93"/>
  <c r="E13" i="93"/>
  <c r="J130" i="94"/>
  <c r="J127" i="94" s="1"/>
  <c r="J134" i="94"/>
  <c r="J141" i="94"/>
  <c r="J138" i="94" s="1"/>
  <c r="J132" i="94"/>
  <c r="J136" i="94"/>
  <c r="J120" i="94"/>
  <c r="J118" i="94" s="1"/>
  <c r="J124" i="94"/>
  <c r="J109" i="94"/>
  <c r="J113" i="94"/>
  <c r="J117" i="94"/>
  <c r="J64" i="94"/>
  <c r="J68" i="94"/>
  <c r="J72" i="94"/>
  <c r="J76" i="94"/>
  <c r="J80" i="94"/>
  <c r="J121" i="94"/>
  <c r="J123" i="94"/>
  <c r="J108" i="94"/>
  <c r="J105" i="94" s="1"/>
  <c r="J104" i="94" s="1"/>
  <c r="J149" i="94" s="1"/>
  <c r="J112" i="94"/>
  <c r="J116" i="94"/>
  <c r="J63" i="94"/>
  <c r="J67" i="94"/>
  <c r="J71" i="94"/>
  <c r="J75" i="94"/>
  <c r="J79" i="94"/>
  <c r="J148" i="94"/>
  <c r="J122" i="94"/>
  <c r="J126" i="94"/>
  <c r="J107" i="94"/>
  <c r="J111" i="94"/>
  <c r="J115" i="94"/>
  <c r="J66" i="94"/>
  <c r="J70" i="94"/>
  <c r="J74" i="94"/>
  <c r="J78" i="94"/>
  <c r="C148" i="75"/>
  <c r="O122" i="75"/>
  <c r="J65" i="94"/>
  <c r="J60" i="94" s="1"/>
  <c r="J114" i="94"/>
  <c r="J118" i="9"/>
  <c r="J104" i="9" s="1"/>
  <c r="J149" i="9" s="1"/>
  <c r="J125" i="94"/>
  <c r="C83" i="81"/>
  <c r="J14" i="81" s="1"/>
  <c r="G14" i="89"/>
  <c r="G10" i="89" s="1"/>
  <c r="J77" i="94"/>
  <c r="J110" i="94"/>
  <c r="H118" i="9"/>
  <c r="H104" i="9" s="1"/>
  <c r="H149" i="9" s="1"/>
  <c r="I135" i="81"/>
  <c r="I131" i="81"/>
  <c r="I127" i="81" s="1"/>
  <c r="I133" i="81"/>
  <c r="I147" i="81"/>
  <c r="I123" i="81"/>
  <c r="I113" i="81"/>
  <c r="I143" i="81"/>
  <c r="I138" i="81" s="1"/>
  <c r="I121" i="81"/>
  <c r="I118" i="81" s="1"/>
  <c r="I111" i="81"/>
  <c r="I109" i="81"/>
  <c r="I117" i="81"/>
  <c r="C83" i="90"/>
  <c r="G14" i="90"/>
  <c r="G10" i="90" s="1"/>
  <c r="E14" i="91"/>
  <c r="E10" i="91" s="1"/>
  <c r="F26" i="46"/>
  <c r="J62" i="94"/>
  <c r="J73" i="94"/>
  <c r="J140" i="81"/>
  <c r="J138" i="81" s="1"/>
  <c r="J141" i="81"/>
  <c r="J143" i="81"/>
  <c r="J134" i="81"/>
  <c r="J137" i="81"/>
  <c r="J130" i="81"/>
  <c r="J132" i="81"/>
  <c r="J135" i="81"/>
  <c r="J129" i="81"/>
  <c r="J131" i="81"/>
  <c r="J133" i="81"/>
  <c r="J122" i="81"/>
  <c r="J125" i="81"/>
  <c r="J107" i="81"/>
  <c r="J112" i="81"/>
  <c r="J115" i="81"/>
  <c r="J145" i="81"/>
  <c r="J147" i="81"/>
  <c r="J136" i="81"/>
  <c r="J120" i="81"/>
  <c r="J118" i="81" s="1"/>
  <c r="J123" i="81"/>
  <c r="J110" i="81"/>
  <c r="J113" i="81"/>
  <c r="J68" i="81"/>
  <c r="J60" i="81" s="1"/>
  <c r="J146" i="81"/>
  <c r="J148" i="81"/>
  <c r="J121" i="81"/>
  <c r="J126" i="81"/>
  <c r="J108" i="81"/>
  <c r="J111" i="81"/>
  <c r="J116" i="81"/>
  <c r="H14" i="90"/>
  <c r="D14" i="90"/>
  <c r="H143" i="93"/>
  <c r="H145" i="93"/>
  <c r="H147" i="93"/>
  <c r="H129" i="93"/>
  <c r="H131" i="93"/>
  <c r="H133" i="93"/>
  <c r="H135" i="93"/>
  <c r="H137" i="93"/>
  <c r="H141" i="93"/>
  <c r="H123" i="93"/>
  <c r="H108" i="93"/>
  <c r="H112" i="93"/>
  <c r="H116" i="93"/>
  <c r="H64" i="93"/>
  <c r="H68" i="93"/>
  <c r="H72" i="93"/>
  <c r="H76" i="93"/>
  <c r="H80" i="93"/>
  <c r="H122" i="93"/>
  <c r="H126" i="93"/>
  <c r="H107" i="93"/>
  <c r="H111" i="93"/>
  <c r="H115" i="93"/>
  <c r="H63" i="93"/>
  <c r="H60" i="93" s="1"/>
  <c r="H67" i="93"/>
  <c r="H71" i="93"/>
  <c r="H75" i="93"/>
  <c r="H79" i="93"/>
  <c r="H121" i="93"/>
  <c r="H118" i="93" s="1"/>
  <c r="H125" i="93"/>
  <c r="H110" i="93"/>
  <c r="H114" i="93"/>
  <c r="H66" i="93"/>
  <c r="H70" i="93"/>
  <c r="H74" i="93"/>
  <c r="H78" i="93"/>
  <c r="H130" i="81"/>
  <c r="H131" i="81"/>
  <c r="H132" i="81"/>
  <c r="H133" i="81"/>
  <c r="H146" i="81"/>
  <c r="H138" i="81" s="1"/>
  <c r="H147" i="81"/>
  <c r="H148" i="81"/>
  <c r="H129" i="81"/>
  <c r="H127" i="81" s="1"/>
  <c r="H104" i="81" s="1"/>
  <c r="H149" i="81" s="1"/>
  <c r="D14" i="81"/>
  <c r="C14" i="81" s="1"/>
  <c r="J141" i="89"/>
  <c r="J143" i="89"/>
  <c r="J145" i="89"/>
  <c r="J147" i="89"/>
  <c r="J129" i="89"/>
  <c r="J131" i="89"/>
  <c r="J133" i="89"/>
  <c r="J135" i="89"/>
  <c r="J137" i="89"/>
  <c r="C33" i="89"/>
  <c r="J14" i="90"/>
  <c r="F14" i="90"/>
  <c r="F10" i="90" s="1"/>
  <c r="E14" i="90"/>
  <c r="E10" i="90" s="1"/>
  <c r="J134" i="91"/>
  <c r="J130" i="91"/>
  <c r="J14" i="91"/>
  <c r="I14" i="91"/>
  <c r="C83" i="91"/>
  <c r="H140" i="92"/>
  <c r="H138" i="92" s="1"/>
  <c r="H141" i="92"/>
  <c r="H148" i="92"/>
  <c r="H129" i="92"/>
  <c r="H136" i="92"/>
  <c r="H137" i="92"/>
  <c r="H142" i="92"/>
  <c r="H143" i="92"/>
  <c r="H130" i="92"/>
  <c r="H131" i="92"/>
  <c r="H144" i="92"/>
  <c r="H145" i="92"/>
  <c r="H132" i="92"/>
  <c r="H133" i="92"/>
  <c r="C83" i="92"/>
  <c r="E14" i="92" s="1"/>
  <c r="E10" i="92" s="1"/>
  <c r="I140" i="93"/>
  <c r="I138" i="93" s="1"/>
  <c r="I143" i="93"/>
  <c r="I145" i="93"/>
  <c r="I147" i="93"/>
  <c r="I129" i="93"/>
  <c r="I131" i="93"/>
  <c r="I133" i="93"/>
  <c r="I135" i="93"/>
  <c r="I137" i="93"/>
  <c r="I141" i="93"/>
  <c r="C83" i="93"/>
  <c r="E14" i="93" s="1"/>
  <c r="E10" i="93" s="1"/>
  <c r="F10" i="95"/>
  <c r="G13" i="95"/>
  <c r="D13" i="95"/>
  <c r="D10" i="95"/>
  <c r="E13" i="95"/>
  <c r="C154" i="78"/>
  <c r="A204" i="78"/>
  <c r="A205" i="78" s="1"/>
  <c r="A206" i="78" s="1"/>
  <c r="A207" i="78" s="1"/>
  <c r="A208" i="78" s="1"/>
  <c r="A209" i="78" s="1"/>
  <c r="A210" i="78" s="1"/>
  <c r="A211" i="78" s="1"/>
  <c r="A212" i="78" s="1"/>
  <c r="A213" i="78" s="1"/>
  <c r="A214" i="78" s="1"/>
  <c r="I225" i="94"/>
  <c r="I223" i="94"/>
  <c r="I221" i="94"/>
  <c r="I219" i="94"/>
  <c r="I217" i="94"/>
  <c r="I215" i="94"/>
  <c r="I226" i="94"/>
  <c r="I218" i="94"/>
  <c r="I220" i="94"/>
  <c r="I222" i="94"/>
  <c r="I216" i="94"/>
  <c r="E13" i="81"/>
  <c r="H14" i="89"/>
  <c r="D14" i="89"/>
  <c r="G14" i="91"/>
  <c r="G10" i="91" s="1"/>
  <c r="D14" i="91"/>
  <c r="G14" i="92"/>
  <c r="G10" i="92" s="1"/>
  <c r="D14" i="92"/>
  <c r="C14" i="92" s="1"/>
  <c r="D14" i="93"/>
  <c r="E14" i="94"/>
  <c r="F13" i="81"/>
  <c r="G13" i="81"/>
  <c r="J14" i="89"/>
  <c r="I14" i="89"/>
  <c r="F14" i="89"/>
  <c r="F10" i="89" s="1"/>
  <c r="J144" i="91"/>
  <c r="J148" i="91"/>
  <c r="J132" i="91"/>
  <c r="J136" i="91"/>
  <c r="J141" i="91"/>
  <c r="J143" i="91"/>
  <c r="J147" i="91"/>
  <c r="J131" i="91"/>
  <c r="J135" i="91"/>
  <c r="G14" i="94"/>
  <c r="G10" i="94" s="1"/>
  <c r="E13" i="94"/>
  <c r="E10" i="94"/>
  <c r="F13" i="94"/>
  <c r="D13" i="94"/>
  <c r="G13" i="94"/>
  <c r="I14" i="94"/>
  <c r="H14" i="94"/>
  <c r="F14" i="94"/>
  <c r="F10" i="94" s="1"/>
  <c r="D14" i="94"/>
  <c r="C14" i="94" s="1"/>
  <c r="J14" i="95"/>
  <c r="E14" i="95"/>
  <c r="E10" i="95" s="1"/>
  <c r="C83" i="95"/>
  <c r="C154" i="9"/>
  <c r="H252" i="81"/>
  <c r="H254" i="81"/>
  <c r="H242" i="81"/>
  <c r="H238" i="81"/>
  <c r="H234" i="81"/>
  <c r="H230" i="81"/>
  <c r="H226" i="81"/>
  <c r="H222" i="81"/>
  <c r="H218" i="81"/>
  <c r="H247" i="81"/>
  <c r="H245" i="81"/>
  <c r="H250" i="81"/>
  <c r="H244" i="81"/>
  <c r="H240" i="81"/>
  <c r="H236" i="81"/>
  <c r="H232" i="81"/>
  <c r="H228" i="81"/>
  <c r="H224" i="81"/>
  <c r="H220" i="81"/>
  <c r="H216" i="81"/>
  <c r="H251" i="81"/>
  <c r="H241" i="81"/>
  <c r="H233" i="81"/>
  <c r="H225" i="81"/>
  <c r="H217" i="81"/>
  <c r="H215" i="81"/>
  <c r="H253" i="81"/>
  <c r="H243" i="81"/>
  <c r="H235" i="81"/>
  <c r="H227" i="81"/>
  <c r="H219" i="81"/>
  <c r="H246" i="81"/>
  <c r="H248" i="81"/>
  <c r="H237" i="81"/>
  <c r="H229" i="81"/>
  <c r="H221" i="81"/>
  <c r="J245" i="81"/>
  <c r="J250" i="81"/>
  <c r="J244" i="81"/>
  <c r="J240" i="81"/>
  <c r="J236" i="81"/>
  <c r="J232" i="81"/>
  <c r="J228" i="81"/>
  <c r="J224" i="81"/>
  <c r="J220" i="81"/>
  <c r="J216" i="81"/>
  <c r="J247" i="81"/>
  <c r="J252" i="81"/>
  <c r="J254" i="81"/>
  <c r="J242" i="81"/>
  <c r="J238" i="81"/>
  <c r="J234" i="81"/>
  <c r="J230" i="81"/>
  <c r="J226" i="81"/>
  <c r="J222" i="81"/>
  <c r="J218" i="81"/>
  <c r="J253" i="81"/>
  <c r="J243" i="81"/>
  <c r="J235" i="81"/>
  <c r="J227" i="81"/>
  <c r="J219" i="81"/>
  <c r="J246" i="81"/>
  <c r="J248" i="81"/>
  <c r="J237" i="81"/>
  <c r="J229" i="81"/>
  <c r="J221" i="81"/>
  <c r="J249" i="81"/>
  <c r="J239" i="81"/>
  <c r="J231" i="81"/>
  <c r="J223" i="81"/>
  <c r="J215" i="81"/>
  <c r="J205" i="81" s="1"/>
  <c r="J254" i="93"/>
  <c r="J249" i="93"/>
  <c r="J247" i="93"/>
  <c r="J245" i="93"/>
  <c r="J243" i="93"/>
  <c r="J241" i="93"/>
  <c r="J239" i="93"/>
  <c r="J237" i="93"/>
  <c r="J235" i="93"/>
  <c r="J233" i="93"/>
  <c r="J231" i="93"/>
  <c r="J229" i="93"/>
  <c r="J227" i="93"/>
  <c r="J225" i="93"/>
  <c r="J223" i="93"/>
  <c r="J221" i="93"/>
  <c r="J219" i="93"/>
  <c r="J217" i="93"/>
  <c r="J215" i="93"/>
  <c r="J205" i="93" s="1"/>
  <c r="I251" i="93"/>
  <c r="I205" i="93" s="1"/>
  <c r="I252" i="93"/>
  <c r="J14" i="94"/>
  <c r="F14" i="95"/>
  <c r="D14" i="95"/>
  <c r="C14" i="95" s="1"/>
  <c r="B203" i="89"/>
  <c r="B182" i="89"/>
  <c r="J225" i="81"/>
  <c r="J233" i="81"/>
  <c r="J241" i="81"/>
  <c r="J251" i="81"/>
  <c r="I248" i="91"/>
  <c r="I247" i="91"/>
  <c r="I243" i="91"/>
  <c r="I240" i="91"/>
  <c r="I236" i="91"/>
  <c r="I232" i="91"/>
  <c r="I228" i="91"/>
  <c r="I224" i="91"/>
  <c r="I220" i="91"/>
  <c r="I216" i="91"/>
  <c r="I244" i="91"/>
  <c r="I249" i="91"/>
  <c r="I237" i="91"/>
  <c r="I233" i="91"/>
  <c r="I229" i="91"/>
  <c r="I225" i="91"/>
  <c r="I221" i="91"/>
  <c r="I217" i="91"/>
  <c r="I245" i="91"/>
  <c r="I241" i="91"/>
  <c r="I238" i="91"/>
  <c r="I234" i="91"/>
  <c r="I230" i="91"/>
  <c r="I226" i="91"/>
  <c r="I222" i="91"/>
  <c r="I218" i="91"/>
  <c r="I246" i="91"/>
  <c r="I231" i="91"/>
  <c r="I235" i="91"/>
  <c r="I219" i="91"/>
  <c r="I239" i="91"/>
  <c r="I223" i="91"/>
  <c r="C154" i="92"/>
  <c r="I137" i="89"/>
  <c r="I135" i="89"/>
  <c r="I133" i="89"/>
  <c r="I131" i="89"/>
  <c r="I129" i="89"/>
  <c r="I127" i="89" s="1"/>
  <c r="I104" i="89" s="1"/>
  <c r="I149" i="89" s="1"/>
  <c r="I147" i="89"/>
  <c r="I145" i="89"/>
  <c r="I143" i="89"/>
  <c r="I138" i="89" s="1"/>
  <c r="I135" i="91"/>
  <c r="H134" i="91"/>
  <c r="I131" i="91"/>
  <c r="I127" i="91" s="1"/>
  <c r="H130" i="91"/>
  <c r="H127" i="91" s="1"/>
  <c r="H104" i="91" s="1"/>
  <c r="H149" i="91" s="1"/>
  <c r="I147" i="91"/>
  <c r="I143" i="91"/>
  <c r="H14" i="95"/>
  <c r="I242" i="91"/>
  <c r="F24" i="92"/>
  <c r="F19" i="92" s="1"/>
  <c r="I241" i="92"/>
  <c r="I236" i="92"/>
  <c r="I232" i="92"/>
  <c r="I252" i="92"/>
  <c r="I248" i="92"/>
  <c r="I239" i="92"/>
  <c r="I227" i="92"/>
  <c r="I223" i="92"/>
  <c r="I219" i="92"/>
  <c r="I215" i="92"/>
  <c r="I243" i="92"/>
  <c r="I238" i="92"/>
  <c r="I234" i="92"/>
  <c r="I254" i="92"/>
  <c r="I250" i="92"/>
  <c r="I246" i="92"/>
  <c r="I229" i="92"/>
  <c r="I225" i="92"/>
  <c r="I221" i="92"/>
  <c r="I217" i="92"/>
  <c r="I247" i="81"/>
  <c r="I253" i="81"/>
  <c r="I249" i="81"/>
  <c r="I243" i="81"/>
  <c r="I239" i="81"/>
  <c r="I235" i="81"/>
  <c r="I231" i="81"/>
  <c r="I227" i="81"/>
  <c r="I223" i="81"/>
  <c r="I219" i="81"/>
  <c r="I215" i="81"/>
  <c r="I205" i="81" s="1"/>
  <c r="I246" i="81"/>
  <c r="I251" i="81"/>
  <c r="I248" i="81"/>
  <c r="I241" i="81"/>
  <c r="I237" i="81"/>
  <c r="I233" i="81"/>
  <c r="I229" i="81"/>
  <c r="I225" i="81"/>
  <c r="I221" i="81"/>
  <c r="I217" i="81"/>
  <c r="D24" i="91"/>
  <c r="F24" i="91"/>
  <c r="F19" i="91" s="1"/>
  <c r="H24" i="91"/>
  <c r="J244" i="91"/>
  <c r="J249" i="91"/>
  <c r="J237" i="91"/>
  <c r="J233" i="91"/>
  <c r="J229" i="91"/>
  <c r="J225" i="91"/>
  <c r="J221" i="91"/>
  <c r="J217" i="91"/>
  <c r="J245" i="91"/>
  <c r="J241" i="91"/>
  <c r="J238" i="91"/>
  <c r="J234" i="91"/>
  <c r="J230" i="91"/>
  <c r="J226" i="91"/>
  <c r="J222" i="91"/>
  <c r="J218" i="91"/>
  <c r="J248" i="91"/>
  <c r="J246" i="91"/>
  <c r="J242" i="91"/>
  <c r="J239" i="91"/>
  <c r="J235" i="91"/>
  <c r="J231" i="91"/>
  <c r="J227" i="91"/>
  <c r="J223" i="91"/>
  <c r="J219" i="91"/>
  <c r="H240" i="92"/>
  <c r="H235" i="92"/>
  <c r="H231" i="92"/>
  <c r="H251" i="92"/>
  <c r="H247" i="92"/>
  <c r="H230" i="92"/>
  <c r="H226" i="92"/>
  <c r="H222" i="92"/>
  <c r="H218" i="92"/>
  <c r="H205" i="92" s="1"/>
  <c r="J147" i="95"/>
  <c r="I216" i="81"/>
  <c r="I224" i="81"/>
  <c r="I232" i="81"/>
  <c r="I240" i="81"/>
  <c r="I250" i="81"/>
  <c r="F24" i="81"/>
  <c r="F19" i="81" s="1"/>
  <c r="C154" i="81"/>
  <c r="F24" i="89"/>
  <c r="F19" i="89" s="1"/>
  <c r="I226" i="89"/>
  <c r="I218" i="89"/>
  <c r="I205" i="89" s="1"/>
  <c r="C154" i="89"/>
  <c r="J253" i="90"/>
  <c r="J249" i="90"/>
  <c r="J245" i="90"/>
  <c r="J241" i="90"/>
  <c r="J237" i="90"/>
  <c r="J233" i="90"/>
  <c r="J229" i="90"/>
  <c r="J225" i="90"/>
  <c r="J221" i="90"/>
  <c r="J217" i="90"/>
  <c r="J250" i="90"/>
  <c r="J246" i="90"/>
  <c r="J242" i="90"/>
  <c r="J238" i="90"/>
  <c r="J234" i="90"/>
  <c r="J230" i="90"/>
  <c r="J226" i="90"/>
  <c r="J222" i="90"/>
  <c r="J218" i="90"/>
  <c r="J251" i="90"/>
  <c r="J247" i="90"/>
  <c r="J243" i="90"/>
  <c r="J239" i="90"/>
  <c r="J235" i="90"/>
  <c r="J231" i="90"/>
  <c r="J227" i="90"/>
  <c r="J223" i="90"/>
  <c r="J219" i="90"/>
  <c r="J215" i="90"/>
  <c r="J205" i="90" s="1"/>
  <c r="J224" i="91"/>
  <c r="J240" i="91"/>
  <c r="H246" i="91"/>
  <c r="H242" i="91"/>
  <c r="H239" i="91"/>
  <c r="H235" i="91"/>
  <c r="H231" i="91"/>
  <c r="H227" i="91"/>
  <c r="H223" i="91"/>
  <c r="H219" i="91"/>
  <c r="H247" i="91"/>
  <c r="H243" i="91"/>
  <c r="H240" i="91"/>
  <c r="H236" i="91"/>
  <c r="H232" i="91"/>
  <c r="H228" i="91"/>
  <c r="H224" i="91"/>
  <c r="H220" i="91"/>
  <c r="H216" i="91"/>
  <c r="H248" i="91"/>
  <c r="H244" i="91"/>
  <c r="H249" i="91"/>
  <c r="H237" i="91"/>
  <c r="H233" i="91"/>
  <c r="H229" i="91"/>
  <c r="H225" i="91"/>
  <c r="H221" i="91"/>
  <c r="H217" i="91"/>
  <c r="J24" i="91"/>
  <c r="H255" i="95"/>
  <c r="H251" i="95"/>
  <c r="H247" i="95"/>
  <c r="H243" i="95"/>
  <c r="H239" i="95"/>
  <c r="H235" i="95"/>
  <c r="H231" i="95"/>
  <c r="H227" i="95"/>
  <c r="H223" i="95"/>
  <c r="H219" i="95"/>
  <c r="H215" i="95"/>
  <c r="H205" i="95" s="1"/>
  <c r="H252" i="95"/>
  <c r="H248" i="95"/>
  <c r="H244" i="95"/>
  <c r="H240" i="95"/>
  <c r="H236" i="95"/>
  <c r="H232" i="95"/>
  <c r="H228" i="95"/>
  <c r="H224" i="95"/>
  <c r="H220" i="95"/>
  <c r="H216" i="95"/>
  <c r="H253" i="95"/>
  <c r="H249" i="95"/>
  <c r="H245" i="95"/>
  <c r="H241" i="95"/>
  <c r="H237" i="95"/>
  <c r="H233" i="95"/>
  <c r="H229" i="95"/>
  <c r="H225" i="95"/>
  <c r="H221" i="95"/>
  <c r="H217" i="95"/>
  <c r="H250" i="95"/>
  <c r="H242" i="95"/>
  <c r="H234" i="95"/>
  <c r="H226" i="95"/>
  <c r="H218" i="95"/>
  <c r="J252" i="95"/>
  <c r="J248" i="95"/>
  <c r="J244" i="95"/>
  <c r="J240" i="95"/>
  <c r="J236" i="95"/>
  <c r="J232" i="95"/>
  <c r="J228" i="95"/>
  <c r="J224" i="95"/>
  <c r="J220" i="95"/>
  <c r="J216" i="95"/>
  <c r="J253" i="95"/>
  <c r="J249" i="95"/>
  <c r="J245" i="95"/>
  <c r="J241" i="95"/>
  <c r="J237" i="95"/>
  <c r="J233" i="95"/>
  <c r="J229" i="95"/>
  <c r="J225" i="95"/>
  <c r="J221" i="95"/>
  <c r="J217" i="95"/>
  <c r="J254" i="95"/>
  <c r="J250" i="95"/>
  <c r="J246" i="95"/>
  <c r="J242" i="95"/>
  <c r="J238" i="95"/>
  <c r="J234" i="95"/>
  <c r="J230" i="95"/>
  <c r="J226" i="95"/>
  <c r="J222" i="95"/>
  <c r="J218" i="95"/>
  <c r="J255" i="95"/>
  <c r="J247" i="95"/>
  <c r="J239" i="95"/>
  <c r="J231" i="95"/>
  <c r="J223" i="95"/>
  <c r="J215" i="95"/>
  <c r="J205" i="95" s="1"/>
  <c r="I230" i="81"/>
  <c r="I238" i="81"/>
  <c r="I254" i="81"/>
  <c r="D24" i="81"/>
  <c r="H24" i="81"/>
  <c r="H231" i="89"/>
  <c r="H227" i="89"/>
  <c r="H207" i="89"/>
  <c r="H215" i="89"/>
  <c r="H233" i="89"/>
  <c r="H241" i="89"/>
  <c r="H249" i="89"/>
  <c r="H223" i="89"/>
  <c r="H209" i="89"/>
  <c r="H217" i="89"/>
  <c r="H235" i="89"/>
  <c r="H243" i="89"/>
  <c r="H251" i="89"/>
  <c r="H229" i="89"/>
  <c r="H211" i="89"/>
  <c r="H219" i="89"/>
  <c r="H237" i="89"/>
  <c r="H245" i="89"/>
  <c r="H253" i="89"/>
  <c r="J223" i="89"/>
  <c r="J211" i="89"/>
  <c r="J219" i="89"/>
  <c r="J237" i="89"/>
  <c r="J245" i="89"/>
  <c r="J253" i="89"/>
  <c r="J229" i="89"/>
  <c r="J213" i="89"/>
  <c r="J221" i="89"/>
  <c r="J239" i="89"/>
  <c r="J247" i="89"/>
  <c r="J255" i="89"/>
  <c r="J225" i="89"/>
  <c r="J207" i="89"/>
  <c r="J205" i="89" s="1"/>
  <c r="J215" i="89"/>
  <c r="J233" i="89"/>
  <c r="J241" i="89"/>
  <c r="J249" i="89"/>
  <c r="H251" i="90"/>
  <c r="H247" i="90"/>
  <c r="H243" i="90"/>
  <c r="H239" i="90"/>
  <c r="H235" i="90"/>
  <c r="H231" i="90"/>
  <c r="H227" i="90"/>
  <c r="H223" i="90"/>
  <c r="H219" i="90"/>
  <c r="H215" i="90"/>
  <c r="H252" i="90"/>
  <c r="H248" i="90"/>
  <c r="H244" i="90"/>
  <c r="H240" i="90"/>
  <c r="H236" i="90"/>
  <c r="H232" i="90"/>
  <c r="H228" i="90"/>
  <c r="H224" i="90"/>
  <c r="H220" i="90"/>
  <c r="H216" i="90"/>
  <c r="H253" i="90"/>
  <c r="H249" i="90"/>
  <c r="H245" i="90"/>
  <c r="H241" i="90"/>
  <c r="H237" i="90"/>
  <c r="H233" i="90"/>
  <c r="H229" i="90"/>
  <c r="H225" i="90"/>
  <c r="H221" i="90"/>
  <c r="H217" i="90"/>
  <c r="I252" i="90"/>
  <c r="I248" i="90"/>
  <c r="I244" i="90"/>
  <c r="I240" i="90"/>
  <c r="I236" i="90"/>
  <c r="I232" i="90"/>
  <c r="I228" i="90"/>
  <c r="I224" i="90"/>
  <c r="I220" i="90"/>
  <c r="I216" i="90"/>
  <c r="I254" i="90"/>
  <c r="I253" i="90"/>
  <c r="I249" i="90"/>
  <c r="I245" i="90"/>
  <c r="I241" i="90"/>
  <c r="I237" i="90"/>
  <c r="I233" i="90"/>
  <c r="I229" i="90"/>
  <c r="I225" i="90"/>
  <c r="I221" i="90"/>
  <c r="I217" i="90"/>
  <c r="I250" i="90"/>
  <c r="I246" i="90"/>
  <c r="I242" i="90"/>
  <c r="I238" i="90"/>
  <c r="I234" i="90"/>
  <c r="I230" i="90"/>
  <c r="I226" i="90"/>
  <c r="I222" i="90"/>
  <c r="I218" i="90"/>
  <c r="J24" i="90"/>
  <c r="H24" i="90"/>
  <c r="J220" i="91"/>
  <c r="J236" i="91"/>
  <c r="E24" i="91"/>
  <c r="E19" i="91" s="1"/>
  <c r="G24" i="91"/>
  <c r="G19" i="91" s="1"/>
  <c r="I24" i="92"/>
  <c r="J219" i="95"/>
  <c r="H222" i="95"/>
  <c r="J235" i="95"/>
  <c r="H238" i="95"/>
  <c r="J251" i="95"/>
  <c r="H254" i="95"/>
  <c r="C154" i="93"/>
  <c r="C154" i="94"/>
  <c r="F24" i="93"/>
  <c r="F19" i="93" s="1"/>
  <c r="I105" i="78"/>
  <c r="I104" i="78" s="1"/>
  <c r="I149" i="78" s="1"/>
  <c r="I24" i="93"/>
  <c r="C154" i="95"/>
  <c r="C33" i="78"/>
  <c r="D22" i="45"/>
  <c r="D13" i="45" s="1"/>
  <c r="G23" i="47" s="1"/>
  <c r="I22" i="45"/>
  <c r="I13" i="45" s="1"/>
  <c r="M22" i="45"/>
  <c r="M13" i="45" s="1"/>
  <c r="P23" i="47" s="1"/>
  <c r="L81" i="46"/>
  <c r="L80" i="46" s="1"/>
  <c r="H81" i="46"/>
  <c r="H80" i="46" s="1"/>
  <c r="D81" i="46"/>
  <c r="D80" i="46" s="1"/>
  <c r="H107" i="80"/>
  <c r="H111" i="80"/>
  <c r="H115" i="80"/>
  <c r="H120" i="80"/>
  <c r="H124" i="80"/>
  <c r="H128" i="80"/>
  <c r="H132" i="80"/>
  <c r="H136" i="80"/>
  <c r="H141" i="80"/>
  <c r="H138" i="80" s="1"/>
  <c r="H145" i="80"/>
  <c r="H108" i="80"/>
  <c r="H112" i="80"/>
  <c r="H116" i="80"/>
  <c r="H121" i="80"/>
  <c r="H125" i="80"/>
  <c r="H129" i="80"/>
  <c r="H133" i="80"/>
  <c r="H137" i="80"/>
  <c r="H142" i="80"/>
  <c r="H146" i="80"/>
  <c r="H106" i="80"/>
  <c r="H110" i="80"/>
  <c r="H114" i="80"/>
  <c r="H119" i="80"/>
  <c r="H123" i="80"/>
  <c r="H131" i="80"/>
  <c r="H135" i="80"/>
  <c r="H140" i="80"/>
  <c r="H144" i="80"/>
  <c r="H148" i="80"/>
  <c r="I209" i="80"/>
  <c r="I213" i="80"/>
  <c r="I217" i="80"/>
  <c r="I221" i="80"/>
  <c r="I225" i="80"/>
  <c r="I229" i="80"/>
  <c r="I233" i="80"/>
  <c r="I237" i="80"/>
  <c r="I241" i="80"/>
  <c r="I245" i="80"/>
  <c r="I249" i="80"/>
  <c r="I253" i="80"/>
  <c r="I210" i="80"/>
  <c r="I215" i="80"/>
  <c r="I220" i="80"/>
  <c r="I226" i="80"/>
  <c r="I231" i="80"/>
  <c r="I236" i="80"/>
  <c r="I242" i="80"/>
  <c r="I247" i="80"/>
  <c r="I252" i="80"/>
  <c r="I206" i="80"/>
  <c r="I211" i="80"/>
  <c r="I216" i="80"/>
  <c r="I222" i="80"/>
  <c r="I227" i="80"/>
  <c r="I232" i="80"/>
  <c r="I238" i="80"/>
  <c r="I243" i="80"/>
  <c r="I248" i="80"/>
  <c r="I254" i="80"/>
  <c r="I208" i="80"/>
  <c r="I214" i="80"/>
  <c r="I219" i="80"/>
  <c r="I224" i="80"/>
  <c r="I230" i="80"/>
  <c r="I235" i="80"/>
  <c r="I240" i="80"/>
  <c r="I246" i="80"/>
  <c r="I251" i="80"/>
  <c r="J118" i="80"/>
  <c r="I250" i="80"/>
  <c r="I228" i="80"/>
  <c r="I207" i="80"/>
  <c r="J62" i="78"/>
  <c r="J60" i="78" s="1"/>
  <c r="J109" i="78"/>
  <c r="J105" i="78" s="1"/>
  <c r="J122" i="78"/>
  <c r="J118" i="78" s="1"/>
  <c r="J146" i="78"/>
  <c r="J138" i="78" s="1"/>
  <c r="G22" i="45"/>
  <c r="G13" i="45" s="1"/>
  <c r="J23" i="47" s="1"/>
  <c r="K22" i="45"/>
  <c r="K13" i="45" s="1"/>
  <c r="N23" i="47" s="1"/>
  <c r="J81" i="46"/>
  <c r="J80" i="46" s="1"/>
  <c r="F81" i="46"/>
  <c r="F80" i="46" s="1"/>
  <c r="J105" i="80"/>
  <c r="J104" i="80" s="1"/>
  <c r="J149" i="80" s="1"/>
  <c r="I244" i="80"/>
  <c r="I223" i="80"/>
  <c r="C83" i="9"/>
  <c r="F14" i="9"/>
  <c r="F10" i="9" s="1"/>
  <c r="I208" i="78"/>
  <c r="I212" i="78"/>
  <c r="I216" i="78"/>
  <c r="I220" i="78"/>
  <c r="I224" i="78"/>
  <c r="I228" i="78"/>
  <c r="I232" i="78"/>
  <c r="I236" i="78"/>
  <c r="I240" i="78"/>
  <c r="I244" i="78"/>
  <c r="I248" i="78"/>
  <c r="I252" i="78"/>
  <c r="I61" i="78"/>
  <c r="I65" i="78"/>
  <c r="G14" i="9"/>
  <c r="G10" i="9" s="1"/>
  <c r="J231" i="80"/>
  <c r="J215" i="80"/>
  <c r="J205" i="80" s="1"/>
  <c r="J208" i="78"/>
  <c r="J205" i="78" s="1"/>
  <c r="J212" i="78"/>
  <c r="J216" i="78"/>
  <c r="J220" i="78"/>
  <c r="J224" i="78"/>
  <c r="J228" i="78"/>
  <c r="J232" i="78"/>
  <c r="J236" i="78"/>
  <c r="J240" i="78"/>
  <c r="J244" i="78"/>
  <c r="J248" i="78"/>
  <c r="J252" i="78"/>
  <c r="E6" i="44"/>
  <c r="D13" i="78"/>
  <c r="C13" i="78" s="1"/>
  <c r="F13" i="78"/>
  <c r="H18" i="78"/>
  <c r="H19" i="78" s="1"/>
  <c r="D117" i="75"/>
  <c r="F117" i="75"/>
  <c r="L147" i="75"/>
  <c r="J121" i="75"/>
  <c r="L118" i="75"/>
  <c r="O127" i="75"/>
  <c r="H136" i="75"/>
  <c r="J122" i="75"/>
  <c r="J133" i="75"/>
  <c r="E141" i="75"/>
  <c r="C10" i="75"/>
  <c r="H141" i="75"/>
  <c r="C35" i="75"/>
  <c r="M152" i="75"/>
  <c r="D137" i="75"/>
  <c r="L127" i="75"/>
  <c r="F141" i="75"/>
  <c r="E126" i="75"/>
  <c r="F133" i="75"/>
  <c r="N133" i="75"/>
  <c r="F121" i="75"/>
  <c r="J127" i="75"/>
  <c r="D128" i="75"/>
  <c r="L128" i="75"/>
  <c r="C138" i="75"/>
  <c r="J148" i="75"/>
  <c r="F143" i="75"/>
  <c r="L138" i="75"/>
  <c r="I138" i="75"/>
  <c r="L143" i="75"/>
  <c r="C67" i="75"/>
  <c r="C66" i="75" s="1"/>
  <c r="C50" i="75"/>
  <c r="H128" i="75"/>
  <c r="H126" i="75"/>
  <c r="H132" i="75"/>
  <c r="F123" i="75"/>
  <c r="N123" i="75"/>
  <c r="J141" i="75"/>
  <c r="C126" i="75"/>
  <c r="O132" i="75"/>
  <c r="N137" i="75"/>
  <c r="D123" i="75"/>
  <c r="L123" i="75"/>
  <c r="L126" i="75"/>
  <c r="H138" i="75"/>
  <c r="D138" i="75"/>
  <c r="I123" i="75"/>
  <c r="C143" i="75"/>
  <c r="L148" i="75"/>
  <c r="C153" i="75"/>
  <c r="D147" i="75"/>
  <c r="H142" i="75"/>
  <c r="L137" i="75"/>
  <c r="F131" i="75"/>
  <c r="J131" i="75"/>
  <c r="E146" i="75"/>
  <c r="N141" i="75"/>
  <c r="F132" i="75"/>
  <c r="E116" i="75"/>
  <c r="J142" i="75"/>
  <c r="N127" i="75"/>
  <c r="C128" i="75"/>
  <c r="C129" i="75" s="1"/>
  <c r="D121" i="75"/>
  <c r="O121" i="75"/>
  <c r="D126" i="75"/>
  <c r="E142" i="75"/>
  <c r="C123" i="75"/>
  <c r="D146" i="75"/>
  <c r="D149" i="75" s="1"/>
  <c r="E149" i="75" s="1"/>
  <c r="L133" i="75"/>
  <c r="H133" i="75"/>
  <c r="D133" i="75"/>
  <c r="I118" i="75"/>
  <c r="N118" i="75"/>
  <c r="J118" i="75"/>
  <c r="F118" i="75"/>
  <c r="C118" i="75"/>
  <c r="C133" i="75"/>
  <c r="I133" i="75"/>
  <c r="N128" i="75"/>
  <c r="J128" i="75"/>
  <c r="F128" i="75"/>
  <c r="O117" i="75"/>
  <c r="N117" i="75"/>
  <c r="E127" i="75"/>
  <c r="N122" i="75"/>
  <c r="N142" i="75"/>
  <c r="J137" i="75"/>
  <c r="F127" i="75"/>
  <c r="E132" i="75"/>
  <c r="L132" i="75"/>
  <c r="H117" i="75"/>
  <c r="H137" i="75"/>
  <c r="D122" i="75"/>
  <c r="D142" i="75"/>
  <c r="E137" i="75"/>
  <c r="N132" i="75"/>
  <c r="J117" i="75"/>
  <c r="J147" i="75"/>
  <c r="F142" i="75"/>
  <c r="E122" i="75"/>
  <c r="L122" i="75"/>
  <c r="L142" i="75"/>
  <c r="H127" i="75"/>
  <c r="H147" i="75"/>
  <c r="D132" i="75"/>
  <c r="C22" i="75"/>
  <c r="F100" i="75" s="1"/>
  <c r="D136" i="75"/>
  <c r="D139" i="75" s="1"/>
  <c r="E139" i="75" s="1"/>
  <c r="D116" i="75"/>
  <c r="H146" i="75"/>
  <c r="C121" i="75"/>
  <c r="C124" i="75" s="1"/>
  <c r="O146" i="75"/>
  <c r="D131" i="75"/>
  <c r="H121" i="75"/>
  <c r="L146" i="75"/>
  <c r="H116" i="75"/>
  <c r="N136" i="75"/>
  <c r="N139" i="75" s="1"/>
  <c r="O139" i="75" s="1"/>
  <c r="O136" i="75"/>
  <c r="N116" i="75"/>
  <c r="J126" i="75"/>
  <c r="J146" i="75"/>
  <c r="J149" i="75" s="1"/>
  <c r="K149" i="75" s="1"/>
  <c r="F126" i="75"/>
  <c r="F129" i="75" s="1"/>
  <c r="G129" i="75" s="1"/>
  <c r="F146" i="75"/>
  <c r="F149" i="75" s="1"/>
  <c r="G149" i="75" s="1"/>
  <c r="L131" i="75"/>
  <c r="L121" i="75"/>
  <c r="D141" i="75"/>
  <c r="D144" i="75" s="1"/>
  <c r="E144" i="75" s="1"/>
  <c r="C141" i="75"/>
  <c r="C144" i="75" s="1"/>
  <c r="E131" i="75"/>
  <c r="L136" i="75"/>
  <c r="O116" i="75"/>
  <c r="H152" i="75"/>
  <c r="N126" i="75"/>
  <c r="N146" i="75"/>
  <c r="C146" i="75"/>
  <c r="C149" i="75" s="1"/>
  <c r="O141" i="75"/>
  <c r="O126" i="75"/>
  <c r="J116" i="75"/>
  <c r="J136" i="75"/>
  <c r="F116" i="75"/>
  <c r="F136" i="75"/>
  <c r="C116" i="75"/>
  <c r="C119" i="75" s="1"/>
  <c r="D127" i="75"/>
  <c r="H122" i="75"/>
  <c r="L117" i="75"/>
  <c r="F152" i="75"/>
  <c r="J152" i="75"/>
  <c r="N152" i="75"/>
  <c r="E136" i="75"/>
  <c r="C136" i="75"/>
  <c r="N121" i="75"/>
  <c r="F137" i="75"/>
  <c r="N147" i="75"/>
  <c r="I128" i="75"/>
  <c r="H118" i="75"/>
  <c r="L141" i="75"/>
  <c r="H131" i="75"/>
  <c r="F122" i="75"/>
  <c r="C131" i="75"/>
  <c r="L116" i="75"/>
  <c r="J132" i="75"/>
  <c r="C49" i="75" l="1"/>
  <c r="H256" i="95"/>
  <c r="H294" i="95"/>
  <c r="H302" i="91"/>
  <c r="H304" i="91" s="1"/>
  <c r="H124" i="71" s="1"/>
  <c r="H282" i="91"/>
  <c r="H108" i="71" s="1"/>
  <c r="E145" i="95"/>
  <c r="E134" i="95"/>
  <c r="E147" i="95"/>
  <c r="E136" i="95"/>
  <c r="E141" i="95"/>
  <c r="E130" i="95"/>
  <c r="E123" i="95"/>
  <c r="E143" i="95"/>
  <c r="E120" i="95"/>
  <c r="E124" i="95"/>
  <c r="E132" i="95"/>
  <c r="E126" i="95"/>
  <c r="E107" i="95"/>
  <c r="E111" i="95"/>
  <c r="E115" i="95"/>
  <c r="E63" i="95"/>
  <c r="E67" i="95"/>
  <c r="E71" i="95"/>
  <c r="E75" i="95"/>
  <c r="E79" i="95"/>
  <c r="E125" i="95"/>
  <c r="E108" i="95"/>
  <c r="E112" i="95"/>
  <c r="E116" i="95"/>
  <c r="E64" i="95"/>
  <c r="E68" i="95"/>
  <c r="E72" i="95"/>
  <c r="E76" i="95"/>
  <c r="E80" i="95"/>
  <c r="E122" i="95"/>
  <c r="E109" i="95"/>
  <c r="E113" i="95"/>
  <c r="E117" i="95"/>
  <c r="E65" i="95"/>
  <c r="E69" i="95"/>
  <c r="E73" i="95"/>
  <c r="E77" i="95"/>
  <c r="E66" i="95"/>
  <c r="E74" i="95"/>
  <c r="E61" i="95"/>
  <c r="E121" i="95"/>
  <c r="E110" i="95"/>
  <c r="E78" i="95"/>
  <c r="E62" i="95"/>
  <c r="E70" i="95"/>
  <c r="E106" i="95"/>
  <c r="E128" i="95"/>
  <c r="E114" i="95"/>
  <c r="E139" i="95"/>
  <c r="E119" i="95"/>
  <c r="E148" i="95"/>
  <c r="E142" i="95"/>
  <c r="E131" i="95"/>
  <c r="E144" i="95"/>
  <c r="E133" i="95"/>
  <c r="E146" i="95"/>
  <c r="E135" i="95"/>
  <c r="E140" i="95"/>
  <c r="E129" i="95"/>
  <c r="E137" i="95"/>
  <c r="J282" i="94"/>
  <c r="J111" i="71" s="1"/>
  <c r="J302" i="94"/>
  <c r="J304" i="94" s="1"/>
  <c r="J127" i="71" s="1"/>
  <c r="E67" i="48"/>
  <c r="E81" i="48"/>
  <c r="E65" i="48"/>
  <c r="E75" i="48"/>
  <c r="E69" i="48"/>
  <c r="E77" i="48"/>
  <c r="E61" i="48"/>
  <c r="H294" i="92"/>
  <c r="H256" i="92"/>
  <c r="E143" i="93"/>
  <c r="E131" i="93"/>
  <c r="E140" i="93"/>
  <c r="E148" i="93"/>
  <c r="E136" i="93"/>
  <c r="E108" i="93"/>
  <c r="E116" i="93"/>
  <c r="E69" i="93"/>
  <c r="E77" i="93"/>
  <c r="E124" i="93"/>
  <c r="E111" i="93"/>
  <c r="E64" i="93"/>
  <c r="E72" i="93"/>
  <c r="E80" i="93"/>
  <c r="E119" i="93"/>
  <c r="E139" i="93"/>
  <c r="E145" i="93"/>
  <c r="E133" i="93"/>
  <c r="E142" i="93"/>
  <c r="E130" i="93"/>
  <c r="E121" i="93"/>
  <c r="E110" i="93"/>
  <c r="E63" i="93"/>
  <c r="E71" i="93"/>
  <c r="E79" i="93"/>
  <c r="E126" i="93"/>
  <c r="E113" i="93"/>
  <c r="E66" i="93"/>
  <c r="E74" i="93"/>
  <c r="E61" i="93"/>
  <c r="E147" i="93"/>
  <c r="E135" i="93"/>
  <c r="E144" i="93"/>
  <c r="E132" i="93"/>
  <c r="E123" i="93"/>
  <c r="E112" i="93"/>
  <c r="E65" i="93"/>
  <c r="E73" i="93"/>
  <c r="E120" i="93"/>
  <c r="E107" i="93"/>
  <c r="E115" i="93"/>
  <c r="E68" i="93"/>
  <c r="E76" i="93"/>
  <c r="E106" i="93"/>
  <c r="E128" i="93"/>
  <c r="E127" i="93" s="1"/>
  <c r="E62" i="93"/>
  <c r="E137" i="93"/>
  <c r="E114" i="93"/>
  <c r="E109" i="93"/>
  <c r="E146" i="93"/>
  <c r="E67" i="93"/>
  <c r="E117" i="93"/>
  <c r="E141" i="93"/>
  <c r="E134" i="93"/>
  <c r="E75" i="93"/>
  <c r="E70" i="93"/>
  <c r="E122" i="93"/>
  <c r="E129" i="93"/>
  <c r="E78" i="93"/>
  <c r="E125" i="93"/>
  <c r="H150" i="81"/>
  <c r="H302" i="81"/>
  <c r="H282" i="81"/>
  <c r="H105" i="71" s="1"/>
  <c r="K57" i="46"/>
  <c r="H59" i="93"/>
  <c r="H81" i="93" s="1"/>
  <c r="I294" i="81"/>
  <c r="I256" i="81"/>
  <c r="E145" i="92"/>
  <c r="E133" i="92"/>
  <c r="E147" i="92"/>
  <c r="E135" i="92"/>
  <c r="E141" i="92"/>
  <c r="E129" i="92"/>
  <c r="E137" i="92"/>
  <c r="E121" i="92"/>
  <c r="E125" i="92"/>
  <c r="E110" i="92"/>
  <c r="E114" i="92"/>
  <c r="E63" i="92"/>
  <c r="E143" i="92"/>
  <c r="E120" i="92"/>
  <c r="E124" i="92"/>
  <c r="E109" i="92"/>
  <c r="E113" i="92"/>
  <c r="E117" i="92"/>
  <c r="E66" i="92"/>
  <c r="E70" i="92"/>
  <c r="E74" i="92"/>
  <c r="E78" i="92"/>
  <c r="E123" i="92"/>
  <c r="E108" i="92"/>
  <c r="E112" i="92"/>
  <c r="E116" i="92"/>
  <c r="E65" i="92"/>
  <c r="E69" i="92"/>
  <c r="E73" i="92"/>
  <c r="E77" i="92"/>
  <c r="E61" i="92"/>
  <c r="E107" i="92"/>
  <c r="E111" i="92"/>
  <c r="E115" i="92"/>
  <c r="E62" i="92"/>
  <c r="E122" i="92"/>
  <c r="E126" i="92"/>
  <c r="E131" i="92"/>
  <c r="E64" i="92"/>
  <c r="E71" i="92"/>
  <c r="E72" i="92"/>
  <c r="E79" i="92"/>
  <c r="E80" i="92"/>
  <c r="E106" i="92"/>
  <c r="E128" i="92"/>
  <c r="E67" i="92"/>
  <c r="E68" i="92"/>
  <c r="E75" i="92"/>
  <c r="E76" i="92"/>
  <c r="E139" i="92"/>
  <c r="E119" i="92"/>
  <c r="E148" i="92"/>
  <c r="E142" i="92"/>
  <c r="E130" i="92"/>
  <c r="E132" i="92"/>
  <c r="E144" i="92"/>
  <c r="E134" i="92"/>
  <c r="E140" i="92"/>
  <c r="E146" i="92"/>
  <c r="E136" i="92"/>
  <c r="L59" i="46"/>
  <c r="J59" i="94"/>
  <c r="J81" i="94" s="1"/>
  <c r="G143" i="92"/>
  <c r="G131" i="92"/>
  <c r="G145" i="92"/>
  <c r="G133" i="92"/>
  <c r="G147" i="92"/>
  <c r="G135" i="92"/>
  <c r="G141" i="92"/>
  <c r="G137" i="92"/>
  <c r="G123" i="92"/>
  <c r="G108" i="92"/>
  <c r="G112" i="92"/>
  <c r="G116" i="92"/>
  <c r="G122" i="92"/>
  <c r="G126" i="92"/>
  <c r="G107" i="92"/>
  <c r="G111" i="92"/>
  <c r="G115" i="92"/>
  <c r="G64" i="92"/>
  <c r="G68" i="92"/>
  <c r="G72" i="92"/>
  <c r="G76" i="92"/>
  <c r="G80" i="92"/>
  <c r="G129" i="92"/>
  <c r="G121" i="92"/>
  <c r="G125" i="92"/>
  <c r="G110" i="92"/>
  <c r="G114" i="92"/>
  <c r="G63" i="92"/>
  <c r="G67" i="92"/>
  <c r="G71" i="92"/>
  <c r="G75" i="92"/>
  <c r="G79" i="92"/>
  <c r="G109" i="92"/>
  <c r="G113" i="92"/>
  <c r="G117" i="92"/>
  <c r="G65" i="92"/>
  <c r="G69" i="92"/>
  <c r="G73" i="92"/>
  <c r="G77" i="92"/>
  <c r="G120" i="92"/>
  <c r="G124" i="92"/>
  <c r="G66" i="92"/>
  <c r="G70" i="92"/>
  <c r="G74" i="92"/>
  <c r="G78" i="92"/>
  <c r="G61" i="92"/>
  <c r="G60" i="92" s="1"/>
  <c r="G139" i="92"/>
  <c r="G62" i="92"/>
  <c r="G119" i="92"/>
  <c r="G106" i="92"/>
  <c r="G105" i="92" s="1"/>
  <c r="G128" i="92"/>
  <c r="G140" i="92"/>
  <c r="G146" i="92"/>
  <c r="G132" i="92"/>
  <c r="G148" i="92"/>
  <c r="G134" i="92"/>
  <c r="G142" i="92"/>
  <c r="G130" i="92"/>
  <c r="G136" i="92"/>
  <c r="G144" i="92"/>
  <c r="J294" i="78"/>
  <c r="J256" i="78"/>
  <c r="J294" i="95"/>
  <c r="J256" i="95"/>
  <c r="F214" i="92"/>
  <c r="F206" i="92"/>
  <c r="F210" i="92"/>
  <c r="F241" i="92"/>
  <c r="F232" i="92"/>
  <c r="F248" i="92"/>
  <c r="F227" i="92"/>
  <c r="F219" i="92"/>
  <c r="F235" i="92"/>
  <c r="F230" i="92"/>
  <c r="F207" i="92"/>
  <c r="F255" i="92"/>
  <c r="F253" i="92"/>
  <c r="F224" i="92"/>
  <c r="F244" i="92"/>
  <c r="F236" i="92"/>
  <c r="F252" i="92"/>
  <c r="F239" i="92"/>
  <c r="F223" i="92"/>
  <c r="F215" i="92"/>
  <c r="F251" i="92"/>
  <c r="F222" i="92"/>
  <c r="F211" i="92"/>
  <c r="F237" i="92"/>
  <c r="F245" i="92"/>
  <c r="F216" i="92"/>
  <c r="F243" i="92"/>
  <c r="F234" i="92"/>
  <c r="F250" i="92"/>
  <c r="F229" i="92"/>
  <c r="F221" i="92"/>
  <c r="F240" i="92"/>
  <c r="F247" i="92"/>
  <c r="F218" i="92"/>
  <c r="F213" i="92"/>
  <c r="F233" i="92"/>
  <c r="F228" i="92"/>
  <c r="F208" i="92"/>
  <c r="F246" i="92"/>
  <c r="F226" i="92"/>
  <c r="F220" i="92"/>
  <c r="F225" i="92"/>
  <c r="F209" i="92"/>
  <c r="F212" i="92"/>
  <c r="F238" i="92"/>
  <c r="F217" i="92"/>
  <c r="F242" i="92"/>
  <c r="F254" i="92"/>
  <c r="F231" i="92"/>
  <c r="F249" i="92"/>
  <c r="I302" i="89"/>
  <c r="I282" i="89"/>
  <c r="I106" i="71" s="1"/>
  <c r="I256" i="93"/>
  <c r="I294" i="93"/>
  <c r="J256" i="81"/>
  <c r="J294" i="81"/>
  <c r="F145" i="94"/>
  <c r="F134" i="94"/>
  <c r="F122" i="94"/>
  <c r="F147" i="94"/>
  <c r="F130" i="94"/>
  <c r="F124" i="94"/>
  <c r="F109" i="94"/>
  <c r="F113" i="94"/>
  <c r="F117" i="94"/>
  <c r="F64" i="94"/>
  <c r="F68" i="94"/>
  <c r="F72" i="94"/>
  <c r="F76" i="94"/>
  <c r="F80" i="94"/>
  <c r="F132" i="94"/>
  <c r="F120" i="94"/>
  <c r="F121" i="94"/>
  <c r="F123" i="94"/>
  <c r="F108" i="94"/>
  <c r="F112" i="94"/>
  <c r="F116" i="94"/>
  <c r="F63" i="94"/>
  <c r="F67" i="94"/>
  <c r="F71" i="94"/>
  <c r="F75" i="94"/>
  <c r="F79" i="94"/>
  <c r="F136" i="94"/>
  <c r="F126" i="94"/>
  <c r="F107" i="94"/>
  <c r="F111" i="94"/>
  <c r="F115" i="94"/>
  <c r="F66" i="94"/>
  <c r="F70" i="94"/>
  <c r="F74" i="94"/>
  <c r="F78" i="94"/>
  <c r="F69" i="94"/>
  <c r="F62" i="94"/>
  <c r="F73" i="94"/>
  <c r="F110" i="94"/>
  <c r="F77" i="94"/>
  <c r="F125" i="94"/>
  <c r="F61" i="94"/>
  <c r="F106" i="94"/>
  <c r="F128" i="94"/>
  <c r="F139" i="94"/>
  <c r="F114" i="94"/>
  <c r="F119" i="94"/>
  <c r="F65" i="94"/>
  <c r="F140" i="94"/>
  <c r="F131" i="94"/>
  <c r="F144" i="94"/>
  <c r="F133" i="94"/>
  <c r="F142" i="94"/>
  <c r="F146" i="94"/>
  <c r="F135" i="94"/>
  <c r="F143" i="94"/>
  <c r="F141" i="94"/>
  <c r="F129" i="94"/>
  <c r="F137" i="94"/>
  <c r="F148" i="94"/>
  <c r="G141" i="94"/>
  <c r="G145" i="94"/>
  <c r="G147" i="94"/>
  <c r="G140" i="94"/>
  <c r="G143" i="94"/>
  <c r="G148" i="94"/>
  <c r="G129" i="94"/>
  <c r="G132" i="94"/>
  <c r="G133" i="94"/>
  <c r="G136" i="94"/>
  <c r="G137" i="94"/>
  <c r="G120" i="94"/>
  <c r="G131" i="94"/>
  <c r="G134" i="94"/>
  <c r="G135" i="94"/>
  <c r="G125" i="94"/>
  <c r="G110" i="94"/>
  <c r="G114" i="94"/>
  <c r="G65" i="94"/>
  <c r="G69" i="94"/>
  <c r="G73" i="94"/>
  <c r="G77" i="94"/>
  <c r="G130" i="94"/>
  <c r="G124" i="94"/>
  <c r="G109" i="94"/>
  <c r="G113" i="94"/>
  <c r="G117" i="94"/>
  <c r="G64" i="94"/>
  <c r="G68" i="94"/>
  <c r="G72" i="94"/>
  <c r="G76" i="94"/>
  <c r="G80" i="94"/>
  <c r="G146" i="94"/>
  <c r="G121" i="94"/>
  <c r="G123" i="94"/>
  <c r="G108" i="94"/>
  <c r="G112" i="94"/>
  <c r="G116" i="94"/>
  <c r="G63" i="94"/>
  <c r="G67" i="94"/>
  <c r="G71" i="94"/>
  <c r="G75" i="94"/>
  <c r="G79" i="94"/>
  <c r="G70" i="94"/>
  <c r="G61" i="94"/>
  <c r="G107" i="94"/>
  <c r="G74" i="94"/>
  <c r="G62" i="94"/>
  <c r="G122" i="94"/>
  <c r="G111" i="94"/>
  <c r="G78" i="94"/>
  <c r="G126" i="94"/>
  <c r="G119" i="94"/>
  <c r="G139" i="94"/>
  <c r="G138" i="94" s="1"/>
  <c r="G115" i="94"/>
  <c r="G66" i="94"/>
  <c r="G128" i="94"/>
  <c r="G106" i="94"/>
  <c r="G105" i="94" s="1"/>
  <c r="G144" i="94"/>
  <c r="G142" i="94"/>
  <c r="F59" i="46"/>
  <c r="J59" i="81"/>
  <c r="J81" i="81" s="1"/>
  <c r="G295" i="90"/>
  <c r="F294" i="90"/>
  <c r="F256" i="90"/>
  <c r="E285" i="80"/>
  <c r="F256" i="80"/>
  <c r="F294" i="80"/>
  <c r="D299" i="90"/>
  <c r="D145" i="71" s="1"/>
  <c r="D295" i="90"/>
  <c r="C43" i="75"/>
  <c r="C34" i="75" s="1"/>
  <c r="C152" i="75"/>
  <c r="C154" i="75" s="1"/>
  <c r="E296" i="90"/>
  <c r="E277" i="90"/>
  <c r="E85" i="71" s="1"/>
  <c r="E303" i="90"/>
  <c r="E268" i="90"/>
  <c r="E270" i="90" s="1"/>
  <c r="E269" i="90" s="1"/>
  <c r="F62" i="9"/>
  <c r="F142" i="9"/>
  <c r="F130" i="9"/>
  <c r="F120" i="9"/>
  <c r="F107" i="9"/>
  <c r="F115" i="9"/>
  <c r="F76" i="9"/>
  <c r="F145" i="9"/>
  <c r="F133" i="9"/>
  <c r="F121" i="9"/>
  <c r="F80" i="9"/>
  <c r="F108" i="9"/>
  <c r="F116" i="9"/>
  <c r="F77" i="9"/>
  <c r="F69" i="9"/>
  <c r="F64" i="9"/>
  <c r="F144" i="9"/>
  <c r="F132" i="9"/>
  <c r="F122" i="9"/>
  <c r="F109" i="9"/>
  <c r="F117" i="9"/>
  <c r="F140" i="9"/>
  <c r="F147" i="9"/>
  <c r="F135" i="9"/>
  <c r="F123" i="9"/>
  <c r="F66" i="9"/>
  <c r="F110" i="9"/>
  <c r="F71" i="9"/>
  <c r="F79" i="9"/>
  <c r="F106" i="9"/>
  <c r="F139" i="9"/>
  <c r="F61" i="9"/>
  <c r="F146" i="9"/>
  <c r="F134" i="9"/>
  <c r="F124" i="9"/>
  <c r="F111" i="9"/>
  <c r="F72" i="9"/>
  <c r="F141" i="9"/>
  <c r="F129" i="9"/>
  <c r="F137" i="9"/>
  <c r="F125" i="9"/>
  <c r="F68" i="9"/>
  <c r="F112" i="9"/>
  <c r="F73" i="9"/>
  <c r="F65" i="9"/>
  <c r="F126" i="9"/>
  <c r="F131" i="9"/>
  <c r="F114" i="9"/>
  <c r="F63" i="9"/>
  <c r="F113" i="9"/>
  <c r="F119" i="9"/>
  <c r="F75" i="9"/>
  <c r="F148" i="9"/>
  <c r="F74" i="9"/>
  <c r="F78" i="9"/>
  <c r="F67" i="9"/>
  <c r="F136" i="9"/>
  <c r="F70" i="9"/>
  <c r="F143" i="9"/>
  <c r="F128" i="9"/>
  <c r="L63" i="46"/>
  <c r="L11" i="46" s="1"/>
  <c r="M12" i="48"/>
  <c r="O9" i="47"/>
  <c r="G24" i="94"/>
  <c r="G19" i="94" s="1"/>
  <c r="F24" i="94"/>
  <c r="F19" i="94" s="1"/>
  <c r="E24" i="94"/>
  <c r="E19" i="94" s="1"/>
  <c r="D24" i="94"/>
  <c r="H24" i="94"/>
  <c r="C256" i="94"/>
  <c r="C292" i="94"/>
  <c r="I15" i="94"/>
  <c r="E15" i="94"/>
  <c r="H15" i="94"/>
  <c r="D15" i="94"/>
  <c r="C15" i="94" s="1"/>
  <c r="G15" i="94"/>
  <c r="J15" i="94"/>
  <c r="F15" i="94"/>
  <c r="J294" i="89"/>
  <c r="J256" i="89"/>
  <c r="F253" i="81"/>
  <c r="F249" i="81"/>
  <c r="F243" i="81"/>
  <c r="F239" i="81"/>
  <c r="F235" i="81"/>
  <c r="F231" i="81"/>
  <c r="F227" i="81"/>
  <c r="F223" i="81"/>
  <c r="F219" i="81"/>
  <c r="F215" i="81"/>
  <c r="F213" i="81"/>
  <c r="F210" i="81"/>
  <c r="F252" i="81"/>
  <c r="F254" i="81"/>
  <c r="F242" i="81"/>
  <c r="F238" i="81"/>
  <c r="F234" i="81"/>
  <c r="F230" i="81"/>
  <c r="F226" i="81"/>
  <c r="F222" i="81"/>
  <c r="F218" i="81"/>
  <c r="F207" i="81"/>
  <c r="F255" i="81"/>
  <c r="F214" i="81"/>
  <c r="F246" i="81"/>
  <c r="F251" i="81"/>
  <c r="F248" i="81"/>
  <c r="F241" i="81"/>
  <c r="F237" i="81"/>
  <c r="F233" i="81"/>
  <c r="F229" i="81"/>
  <c r="F225" i="81"/>
  <c r="F221" i="81"/>
  <c r="F217" i="81"/>
  <c r="F209" i="81"/>
  <c r="F247" i="81"/>
  <c r="F208" i="81"/>
  <c r="F245" i="81"/>
  <c r="F250" i="81"/>
  <c r="F244" i="81"/>
  <c r="F240" i="81"/>
  <c r="F236" i="81"/>
  <c r="F232" i="81"/>
  <c r="F228" i="81"/>
  <c r="F224" i="81"/>
  <c r="F220" i="81"/>
  <c r="F216" i="81"/>
  <c r="F211" i="81"/>
  <c r="F206" i="81"/>
  <c r="F212" i="81"/>
  <c r="C24" i="91"/>
  <c r="D19" i="91"/>
  <c r="C149" i="9"/>
  <c r="G23" i="9"/>
  <c r="J23" i="9"/>
  <c r="F23" i="9"/>
  <c r="I14" i="9"/>
  <c r="I23" i="9"/>
  <c r="E23" i="9"/>
  <c r="H14" i="9"/>
  <c r="H23" i="9"/>
  <c r="D23" i="9"/>
  <c r="C23" i="9" s="1"/>
  <c r="J104" i="78"/>
  <c r="J149" i="78" s="1"/>
  <c r="H105" i="80"/>
  <c r="H24" i="95"/>
  <c r="J24" i="95"/>
  <c r="C256" i="95"/>
  <c r="C292" i="95"/>
  <c r="J15" i="95"/>
  <c r="F15" i="95"/>
  <c r="I15" i="95"/>
  <c r="E15" i="95"/>
  <c r="H15" i="95"/>
  <c r="D15" i="95"/>
  <c r="C15" i="95" s="1"/>
  <c r="G15" i="95"/>
  <c r="D24" i="93"/>
  <c r="C256" i="93"/>
  <c r="C292" i="93"/>
  <c r="G15" i="93"/>
  <c r="J15" i="93"/>
  <c r="F15" i="93"/>
  <c r="I15" i="93"/>
  <c r="E15" i="93"/>
  <c r="H15" i="93"/>
  <c r="D15" i="93"/>
  <c r="C15" i="93" s="1"/>
  <c r="H24" i="89"/>
  <c r="J24" i="89"/>
  <c r="C256" i="89"/>
  <c r="C292" i="89"/>
  <c r="I15" i="89"/>
  <c r="E15" i="89"/>
  <c r="H15" i="89"/>
  <c r="D15" i="89"/>
  <c r="C15" i="89" s="1"/>
  <c r="G15" i="89"/>
  <c r="J15" i="89"/>
  <c r="F15" i="89"/>
  <c r="H24" i="92"/>
  <c r="D24" i="92"/>
  <c r="E24" i="92"/>
  <c r="E19" i="92" s="1"/>
  <c r="J24" i="92"/>
  <c r="C292" i="92"/>
  <c r="G15" i="92"/>
  <c r="J15" i="92"/>
  <c r="F15" i="92"/>
  <c r="I15" i="92"/>
  <c r="E15" i="92"/>
  <c r="H15" i="92"/>
  <c r="D15" i="92"/>
  <c r="C15" i="92" s="1"/>
  <c r="J294" i="93"/>
  <c r="J256" i="93"/>
  <c r="C256" i="9"/>
  <c r="C292" i="9"/>
  <c r="G24" i="9"/>
  <c r="G19" i="9" s="1"/>
  <c r="G15" i="9"/>
  <c r="J24" i="9"/>
  <c r="F24" i="9"/>
  <c r="F19" i="9" s="1"/>
  <c r="J15" i="9"/>
  <c r="F15" i="9"/>
  <c r="I24" i="9"/>
  <c r="E24" i="9"/>
  <c r="E19" i="9" s="1"/>
  <c r="I15" i="9"/>
  <c r="E15" i="9"/>
  <c r="H24" i="9"/>
  <c r="D24" i="9"/>
  <c r="H15" i="9"/>
  <c r="D15" i="9"/>
  <c r="C15" i="9" s="1"/>
  <c r="A215" i="78"/>
  <c r="A216" i="78" s="1"/>
  <c r="A217" i="78" s="1"/>
  <c r="A218" i="78" s="1"/>
  <c r="A219" i="78" s="1"/>
  <c r="A220" i="78" s="1"/>
  <c r="A221" i="78" s="1"/>
  <c r="A222" i="78" s="1"/>
  <c r="A223" i="78" s="1"/>
  <c r="A224" i="78" s="1"/>
  <c r="A225" i="78" s="1"/>
  <c r="A226" i="78" s="1"/>
  <c r="A227" i="78" s="1"/>
  <c r="A228" i="78" s="1"/>
  <c r="A229" i="78" s="1"/>
  <c r="A230" i="78" s="1"/>
  <c r="A231" i="78" s="1"/>
  <c r="A255" i="78"/>
  <c r="A256" i="78" s="1"/>
  <c r="F146" i="95"/>
  <c r="F135" i="95"/>
  <c r="F129" i="95"/>
  <c r="F137" i="95"/>
  <c r="F142" i="95"/>
  <c r="F131" i="95"/>
  <c r="F144" i="95"/>
  <c r="F122" i="95"/>
  <c r="F126" i="95"/>
  <c r="F123" i="95"/>
  <c r="F133" i="95"/>
  <c r="F121" i="95"/>
  <c r="F110" i="95"/>
  <c r="F114" i="95"/>
  <c r="F66" i="95"/>
  <c r="F70" i="95"/>
  <c r="F74" i="95"/>
  <c r="F78" i="95"/>
  <c r="F120" i="95"/>
  <c r="F107" i="95"/>
  <c r="F111" i="95"/>
  <c r="F115" i="95"/>
  <c r="F63" i="95"/>
  <c r="F67" i="95"/>
  <c r="F71" i="95"/>
  <c r="F75" i="95"/>
  <c r="F79" i="95"/>
  <c r="F125" i="95"/>
  <c r="F108" i="95"/>
  <c r="F112" i="95"/>
  <c r="F116" i="95"/>
  <c r="F64" i="95"/>
  <c r="F68" i="95"/>
  <c r="F72" i="95"/>
  <c r="F76" i="95"/>
  <c r="F80" i="95"/>
  <c r="F113" i="95"/>
  <c r="F69" i="95"/>
  <c r="F117" i="95"/>
  <c r="F65" i="95"/>
  <c r="F73" i="95"/>
  <c r="F61" i="95"/>
  <c r="F60" i="95" s="1"/>
  <c r="F124" i="95"/>
  <c r="F109" i="95"/>
  <c r="F77" i="95"/>
  <c r="F139" i="95"/>
  <c r="F62" i="95"/>
  <c r="F119" i="95"/>
  <c r="F148" i="95"/>
  <c r="F128" i="95"/>
  <c r="F127" i="95" s="1"/>
  <c r="F106" i="95"/>
  <c r="F141" i="95"/>
  <c r="F130" i="95"/>
  <c r="F136" i="95"/>
  <c r="F143" i="95"/>
  <c r="F145" i="95"/>
  <c r="F132" i="95"/>
  <c r="F140" i="95"/>
  <c r="F147" i="95"/>
  <c r="F134" i="95"/>
  <c r="G141" i="93"/>
  <c r="G129" i="93"/>
  <c r="G137" i="93"/>
  <c r="G146" i="93"/>
  <c r="G134" i="93"/>
  <c r="G125" i="93"/>
  <c r="G114" i="93"/>
  <c r="G67" i="93"/>
  <c r="G75" i="93"/>
  <c r="G122" i="93"/>
  <c r="G106" i="93"/>
  <c r="G109" i="93"/>
  <c r="G117" i="93"/>
  <c r="G70" i="93"/>
  <c r="G78" i="93"/>
  <c r="G143" i="93"/>
  <c r="G131" i="93"/>
  <c r="G140" i="93"/>
  <c r="G148" i="93"/>
  <c r="G136" i="93"/>
  <c r="G108" i="93"/>
  <c r="G116" i="93"/>
  <c r="G69" i="93"/>
  <c r="G77" i="93"/>
  <c r="G124" i="93"/>
  <c r="G119" i="93"/>
  <c r="G118" i="93" s="1"/>
  <c r="G139" i="93"/>
  <c r="G111" i="93"/>
  <c r="G64" i="93"/>
  <c r="G72" i="93"/>
  <c r="G80" i="93"/>
  <c r="G145" i="93"/>
  <c r="G133" i="93"/>
  <c r="G142" i="93"/>
  <c r="G130" i="93"/>
  <c r="G121" i="93"/>
  <c r="G110" i="93"/>
  <c r="G63" i="93"/>
  <c r="G71" i="93"/>
  <c r="G79" i="93"/>
  <c r="G126" i="93"/>
  <c r="G113" i="93"/>
  <c r="G66" i="93"/>
  <c r="G74" i="93"/>
  <c r="G62" i="93"/>
  <c r="G135" i="93"/>
  <c r="G112" i="93"/>
  <c r="G61" i="93"/>
  <c r="G68" i="93"/>
  <c r="G144" i="93"/>
  <c r="G65" i="93"/>
  <c r="G128" i="93"/>
  <c r="G76" i="93"/>
  <c r="G132" i="93"/>
  <c r="G73" i="93"/>
  <c r="G107" i="93"/>
  <c r="G120" i="93"/>
  <c r="G115" i="93"/>
  <c r="G147" i="93"/>
  <c r="G123" i="93"/>
  <c r="I59" i="46"/>
  <c r="J59" i="91"/>
  <c r="J81" i="91" s="1"/>
  <c r="M14" i="48"/>
  <c r="M11" i="48" s="1"/>
  <c r="C57" i="46"/>
  <c r="H59" i="9"/>
  <c r="H81" i="9" s="1"/>
  <c r="E79" i="48"/>
  <c r="J282" i="90"/>
  <c r="J107" i="71" s="1"/>
  <c r="J302" i="90"/>
  <c r="F33" i="48"/>
  <c r="E12" i="46"/>
  <c r="E13" i="46" s="1"/>
  <c r="H19" i="47" s="1"/>
  <c r="F18" i="46"/>
  <c r="G35" i="48"/>
  <c r="F13" i="46"/>
  <c r="I19" i="47" s="1"/>
  <c r="C256" i="92"/>
  <c r="G82" i="48"/>
  <c r="O137" i="75"/>
  <c r="O142" i="75"/>
  <c r="D154" i="75"/>
  <c r="E154" i="75" s="1"/>
  <c r="H206" i="78"/>
  <c r="H210" i="78"/>
  <c r="H214" i="78"/>
  <c r="H218" i="78"/>
  <c r="H222" i="78"/>
  <c r="H226" i="78"/>
  <c r="H230" i="78"/>
  <c r="H234" i="78"/>
  <c r="H238" i="78"/>
  <c r="H242" i="78"/>
  <c r="H246" i="78"/>
  <c r="H250" i="78"/>
  <c r="H254" i="78"/>
  <c r="H209" i="78"/>
  <c r="H215" i="78"/>
  <c r="H220" i="78"/>
  <c r="H225" i="78"/>
  <c r="H231" i="78"/>
  <c r="H236" i="78"/>
  <c r="H241" i="78"/>
  <c r="H247" i="78"/>
  <c r="H252" i="78"/>
  <c r="H211" i="78"/>
  <c r="H216" i="78"/>
  <c r="H221" i="78"/>
  <c r="H227" i="78"/>
  <c r="H232" i="78"/>
  <c r="H237" i="78"/>
  <c r="H243" i="78"/>
  <c r="H248" i="78"/>
  <c r="H253" i="78"/>
  <c r="H208" i="78"/>
  <c r="H213" i="78"/>
  <c r="H219" i="78"/>
  <c r="H224" i="78"/>
  <c r="H229" i="78"/>
  <c r="H235" i="78"/>
  <c r="H240" i="78"/>
  <c r="H245" i="78"/>
  <c r="H251" i="78"/>
  <c r="H207" i="78"/>
  <c r="H228" i="78"/>
  <c r="H249" i="78"/>
  <c r="H212" i="78"/>
  <c r="H233" i="78"/>
  <c r="H255" i="78"/>
  <c r="H217" i="78"/>
  <c r="H239" i="78"/>
  <c r="H244" i="78"/>
  <c r="H223" i="78"/>
  <c r="J256" i="80"/>
  <c r="J294" i="80"/>
  <c r="I60" i="78"/>
  <c r="E14" i="9"/>
  <c r="E10" i="9" s="1"/>
  <c r="J302" i="80"/>
  <c r="J282" i="80"/>
  <c r="J104" i="71" s="1"/>
  <c r="J150" i="80"/>
  <c r="D59" i="46"/>
  <c r="J59" i="78"/>
  <c r="J81" i="78" s="1"/>
  <c r="I205" i="80"/>
  <c r="H118" i="80"/>
  <c r="D63" i="46"/>
  <c r="D11" i="46" s="1"/>
  <c r="E12" i="48"/>
  <c r="G9" i="47"/>
  <c r="F24" i="95"/>
  <c r="F19" i="95" s="1"/>
  <c r="I24" i="95"/>
  <c r="G24" i="95"/>
  <c r="G19" i="95" s="1"/>
  <c r="J24" i="93"/>
  <c r="G244" i="91"/>
  <c r="G237" i="91"/>
  <c r="G229" i="91"/>
  <c r="G221" i="91"/>
  <c r="G206" i="91"/>
  <c r="G214" i="91"/>
  <c r="G241" i="91"/>
  <c r="G234" i="91"/>
  <c r="G226" i="91"/>
  <c r="G218" i="91"/>
  <c r="G211" i="91"/>
  <c r="G242" i="91"/>
  <c r="G235" i="91"/>
  <c r="G227" i="91"/>
  <c r="G219" i="91"/>
  <c r="G208" i="91"/>
  <c r="G247" i="91"/>
  <c r="G240" i="91"/>
  <c r="G232" i="91"/>
  <c r="G224" i="91"/>
  <c r="G216" i="91"/>
  <c r="G207" i="91"/>
  <c r="G249" i="91"/>
  <c r="G233" i="91"/>
  <c r="G225" i="91"/>
  <c r="G217" i="91"/>
  <c r="G210" i="91"/>
  <c r="G245" i="91"/>
  <c r="G238" i="91"/>
  <c r="G230" i="91"/>
  <c r="G222" i="91"/>
  <c r="G209" i="91"/>
  <c r="G215" i="91"/>
  <c r="G223" i="91"/>
  <c r="G236" i="91"/>
  <c r="G212" i="91"/>
  <c r="G246" i="91"/>
  <c r="G248" i="91"/>
  <c r="G228" i="91"/>
  <c r="G239" i="91"/>
  <c r="G220" i="91"/>
  <c r="G243" i="91"/>
  <c r="G213" i="91"/>
  <c r="G231" i="91"/>
  <c r="H205" i="90"/>
  <c r="H205" i="89"/>
  <c r="C24" i="81"/>
  <c r="D19" i="81"/>
  <c r="G24" i="92"/>
  <c r="G19" i="92" s="1"/>
  <c r="I256" i="89"/>
  <c r="I294" i="89"/>
  <c r="C256" i="81"/>
  <c r="C292" i="81"/>
  <c r="I15" i="81"/>
  <c r="E15" i="81"/>
  <c r="H15" i="81"/>
  <c r="D15" i="81"/>
  <c r="C15" i="81" s="1"/>
  <c r="G15" i="81"/>
  <c r="J15" i="81"/>
  <c r="F15" i="81"/>
  <c r="J24" i="81"/>
  <c r="I205" i="92"/>
  <c r="G24" i="81"/>
  <c r="G19" i="81" s="1"/>
  <c r="G24" i="93"/>
  <c r="G19" i="93" s="1"/>
  <c r="C149" i="95"/>
  <c r="J23" i="95"/>
  <c r="F23" i="95"/>
  <c r="I23" i="95"/>
  <c r="E23" i="95"/>
  <c r="H23" i="95"/>
  <c r="D23" i="95"/>
  <c r="C23" i="95" s="1"/>
  <c r="G23" i="95"/>
  <c r="J138" i="91"/>
  <c r="H14" i="81"/>
  <c r="I205" i="94"/>
  <c r="C256" i="78"/>
  <c r="C292" i="78"/>
  <c r="G24" i="78"/>
  <c r="G19" i="78" s="1"/>
  <c r="G15" i="78"/>
  <c r="J24" i="78"/>
  <c r="F24" i="78"/>
  <c r="F19" i="78" s="1"/>
  <c r="J15" i="78"/>
  <c r="F15" i="78"/>
  <c r="I24" i="78"/>
  <c r="E24" i="78"/>
  <c r="E19" i="78" s="1"/>
  <c r="I15" i="78"/>
  <c r="E15" i="78"/>
  <c r="H24" i="78"/>
  <c r="D24" i="78"/>
  <c r="H15" i="78"/>
  <c r="D15" i="78"/>
  <c r="C15" i="78" s="1"/>
  <c r="G14" i="95"/>
  <c r="G10" i="95" s="1"/>
  <c r="I127" i="93"/>
  <c r="I104" i="93" s="1"/>
  <c r="I149" i="93" s="1"/>
  <c r="H127" i="92"/>
  <c r="H104" i="92" s="1"/>
  <c r="H149" i="92" s="1"/>
  <c r="C149" i="91"/>
  <c r="I23" i="91"/>
  <c r="E23" i="91"/>
  <c r="H23" i="91"/>
  <c r="D23" i="91"/>
  <c r="C23" i="91" s="1"/>
  <c r="G23" i="91"/>
  <c r="J23" i="91"/>
  <c r="F23" i="91"/>
  <c r="J127" i="91"/>
  <c r="J104" i="91" s="1"/>
  <c r="J149" i="91" s="1"/>
  <c r="H105" i="93"/>
  <c r="H104" i="93" s="1"/>
  <c r="H149" i="93" s="1"/>
  <c r="H138" i="93"/>
  <c r="C149" i="90"/>
  <c r="I23" i="90"/>
  <c r="E23" i="90"/>
  <c r="H23" i="90"/>
  <c r="D23" i="90"/>
  <c r="C23" i="90" s="1"/>
  <c r="G23" i="90"/>
  <c r="J23" i="90"/>
  <c r="F23" i="90"/>
  <c r="J14" i="9"/>
  <c r="F14" i="92"/>
  <c r="F10" i="92" s="1"/>
  <c r="J14" i="93"/>
  <c r="F14" i="93"/>
  <c r="F10" i="93" s="1"/>
  <c r="I14" i="90"/>
  <c r="J9" i="47"/>
  <c r="H10" i="48"/>
  <c r="G59" i="46"/>
  <c r="J59" i="89"/>
  <c r="J81" i="89" s="1"/>
  <c r="I40" i="75"/>
  <c r="I16" i="75"/>
  <c r="I121" i="75" s="1"/>
  <c r="I33" i="75"/>
  <c r="I20" i="75"/>
  <c r="I18" i="75"/>
  <c r="I131" i="75" s="1"/>
  <c r="I38" i="75"/>
  <c r="I127" i="75" s="1"/>
  <c r="I36" i="75"/>
  <c r="I117" i="75" s="1"/>
  <c r="H79" i="75"/>
  <c r="I13" i="75"/>
  <c r="I39" i="75"/>
  <c r="I132" i="75" s="1"/>
  <c r="I27" i="75"/>
  <c r="I116" i="75" s="1"/>
  <c r="I43" i="75"/>
  <c r="I34" i="75"/>
  <c r="I31" i="75"/>
  <c r="I29" i="75"/>
  <c r="I26" i="75"/>
  <c r="I24" i="75"/>
  <c r="I22" i="75"/>
  <c r="I15" i="75"/>
  <c r="I12" i="75"/>
  <c r="I10" i="75"/>
  <c r="I41" i="75"/>
  <c r="I17" i="75"/>
  <c r="I126" i="75" s="1"/>
  <c r="I42" i="75"/>
  <c r="I37" i="75"/>
  <c r="I122" i="75" s="1"/>
  <c r="I44" i="75"/>
  <c r="I35" i="75"/>
  <c r="I32" i="75"/>
  <c r="I30" i="75"/>
  <c r="I28" i="75"/>
  <c r="I25" i="75"/>
  <c r="I23" i="75"/>
  <c r="I21" i="75"/>
  <c r="I14" i="75"/>
  <c r="I11" i="75"/>
  <c r="I45" i="75"/>
  <c r="I19" i="75"/>
  <c r="I9" i="75"/>
  <c r="I57" i="46"/>
  <c r="H59" i="91"/>
  <c r="H81" i="91" s="1"/>
  <c r="F45" i="75"/>
  <c r="K101" i="75"/>
  <c r="I101" i="75"/>
  <c r="L101" i="75"/>
  <c r="J101" i="75"/>
  <c r="V205" i="43"/>
  <c r="V206" i="43" s="1"/>
  <c r="V207" i="43" s="1"/>
  <c r="V208" i="43" s="1"/>
  <c r="V209" i="43" s="1"/>
  <c r="V210" i="43" s="1"/>
  <c r="V211" i="43" s="1"/>
  <c r="V212" i="43" s="1"/>
  <c r="V213" i="43" s="1"/>
  <c r="V214" i="43" s="1"/>
  <c r="V215" i="43" s="1"/>
  <c r="V216" i="43" s="1"/>
  <c r="V217" i="43" s="1"/>
  <c r="V218" i="43" s="1"/>
  <c r="H101" i="75"/>
  <c r="P20" i="47"/>
  <c r="L20" i="47"/>
  <c r="H20" i="47"/>
  <c r="F101" i="75"/>
  <c r="K20" i="47"/>
  <c r="F20" i="47"/>
  <c r="O20" i="47"/>
  <c r="J20" i="47"/>
  <c r="N20" i="47"/>
  <c r="I20" i="47"/>
  <c r="M20" i="47"/>
  <c r="G20" i="47"/>
  <c r="B11" i="71"/>
  <c r="K8" i="70"/>
  <c r="C154" i="71"/>
  <c r="A154" i="71" s="1"/>
  <c r="A143" i="71"/>
  <c r="D82" i="48"/>
  <c r="H62" i="46"/>
  <c r="I10" i="48" s="1"/>
  <c r="I143" i="75"/>
  <c r="I148" i="75"/>
  <c r="J150" i="9"/>
  <c r="J284" i="9"/>
  <c r="I96" i="75"/>
  <c r="M18" i="46"/>
  <c r="N35" i="48"/>
  <c r="I18" i="46"/>
  <c r="J35" i="48"/>
  <c r="E18" i="46"/>
  <c r="F35" i="48"/>
  <c r="H282" i="90"/>
  <c r="H107" i="71" s="1"/>
  <c r="H302" i="90"/>
  <c r="A132" i="71"/>
  <c r="B85" i="71"/>
  <c r="A84" i="71"/>
  <c r="M13" i="46"/>
  <c r="P19" i="47" s="1"/>
  <c r="C149" i="93"/>
  <c r="B123" i="71"/>
  <c r="A122" i="71"/>
  <c r="F9" i="48"/>
  <c r="E59" i="48"/>
  <c r="G296" i="90"/>
  <c r="G277" i="90"/>
  <c r="G85" i="71" s="1"/>
  <c r="G303" i="90"/>
  <c r="G268" i="90"/>
  <c r="G270" i="90" s="1"/>
  <c r="G269" i="90" s="1"/>
  <c r="D282" i="80"/>
  <c r="D302" i="80"/>
  <c r="D150" i="80"/>
  <c r="J13" i="70"/>
  <c r="J15" i="70"/>
  <c r="D277" i="90"/>
  <c r="D85" i="71" s="1"/>
  <c r="D268" i="90"/>
  <c r="D270" i="90" s="1"/>
  <c r="D269" i="90" s="1"/>
  <c r="D303" i="90"/>
  <c r="D296" i="90"/>
  <c r="F150" i="80"/>
  <c r="F284" i="80"/>
  <c r="I91" i="71"/>
  <c r="I71" i="71"/>
  <c r="E295" i="90"/>
  <c r="G143" i="9"/>
  <c r="G147" i="9"/>
  <c r="G131" i="9"/>
  <c r="G135" i="9"/>
  <c r="G144" i="9"/>
  <c r="G148" i="9"/>
  <c r="G132" i="9"/>
  <c r="G136" i="9"/>
  <c r="G140" i="9"/>
  <c r="G142" i="9"/>
  <c r="G146" i="9"/>
  <c r="G130" i="9"/>
  <c r="G134" i="9"/>
  <c r="G120" i="9"/>
  <c r="G123" i="9"/>
  <c r="G107" i="9"/>
  <c r="G111" i="9"/>
  <c r="G115" i="9"/>
  <c r="G124" i="9"/>
  <c r="G108" i="9"/>
  <c r="G112" i="9"/>
  <c r="G116" i="9"/>
  <c r="G121" i="9"/>
  <c r="G125" i="9"/>
  <c r="G109" i="9"/>
  <c r="G113" i="9"/>
  <c r="G117" i="9"/>
  <c r="G119" i="9"/>
  <c r="G73" i="9"/>
  <c r="G77" i="9"/>
  <c r="G66" i="9"/>
  <c r="G70" i="9"/>
  <c r="G145" i="9"/>
  <c r="G133" i="9"/>
  <c r="G122" i="9"/>
  <c r="G114" i="9"/>
  <c r="G74" i="9"/>
  <c r="G78" i="9"/>
  <c r="G67" i="9"/>
  <c r="G106" i="9"/>
  <c r="G126" i="9"/>
  <c r="G71" i="9"/>
  <c r="G75" i="9"/>
  <c r="G79" i="9"/>
  <c r="G68" i="9"/>
  <c r="G141" i="9"/>
  <c r="G129" i="9"/>
  <c r="G137" i="9"/>
  <c r="G76" i="9"/>
  <c r="G65" i="9"/>
  <c r="G128" i="9"/>
  <c r="G110" i="9"/>
  <c r="G69" i="9"/>
  <c r="G72" i="9"/>
  <c r="G80" i="9"/>
  <c r="G139" i="9"/>
  <c r="G62" i="9"/>
  <c r="G64" i="9"/>
  <c r="G61" i="9"/>
  <c r="G63" i="9"/>
  <c r="J63" i="46"/>
  <c r="J11" i="46" s="1"/>
  <c r="M9" i="47"/>
  <c r="K12" i="48"/>
  <c r="H127" i="80"/>
  <c r="C32" i="78"/>
  <c r="C81" i="78" s="1"/>
  <c r="G23" i="78"/>
  <c r="G14" i="78"/>
  <c r="G10" i="78" s="1"/>
  <c r="J23" i="78"/>
  <c r="F23" i="78"/>
  <c r="J14" i="78"/>
  <c r="F14" i="78"/>
  <c r="F10" i="78" s="1"/>
  <c r="I23" i="78"/>
  <c r="E23" i="78"/>
  <c r="I14" i="78"/>
  <c r="E14" i="78"/>
  <c r="E10" i="78" s="1"/>
  <c r="H23" i="78"/>
  <c r="D23" i="78"/>
  <c r="C23" i="78" s="1"/>
  <c r="H14" i="78"/>
  <c r="D14" i="78"/>
  <c r="F252" i="93"/>
  <c r="F246" i="93"/>
  <c r="F238" i="93"/>
  <c r="F230" i="93"/>
  <c r="F222" i="93"/>
  <c r="F206" i="93"/>
  <c r="F214" i="93"/>
  <c r="F245" i="93"/>
  <c r="F237" i="93"/>
  <c r="F229" i="93"/>
  <c r="F221" i="93"/>
  <c r="F207" i="93"/>
  <c r="F255" i="93"/>
  <c r="F244" i="93"/>
  <c r="F236" i="93"/>
  <c r="F228" i="93"/>
  <c r="F220" i="93"/>
  <c r="F208" i="93"/>
  <c r="F254" i="93"/>
  <c r="F243" i="93"/>
  <c r="F235" i="93"/>
  <c r="F227" i="93"/>
  <c r="F219" i="93"/>
  <c r="F211" i="93"/>
  <c r="F250" i="93"/>
  <c r="F253" i="93"/>
  <c r="F242" i="93"/>
  <c r="F234" i="93"/>
  <c r="F226" i="93"/>
  <c r="F218" i="93"/>
  <c r="F210" i="93"/>
  <c r="F249" i="93"/>
  <c r="F241" i="93"/>
  <c r="F233" i="93"/>
  <c r="F225" i="93"/>
  <c r="F217" i="93"/>
  <c r="F213" i="93"/>
  <c r="F251" i="93"/>
  <c r="F248" i="93"/>
  <c r="F240" i="93"/>
  <c r="F232" i="93"/>
  <c r="F224" i="93"/>
  <c r="F216" i="93"/>
  <c r="F212" i="93"/>
  <c r="F247" i="93"/>
  <c r="F239" i="93"/>
  <c r="F231" i="93"/>
  <c r="F223" i="93"/>
  <c r="F215" i="93"/>
  <c r="F209" i="93"/>
  <c r="I205" i="90"/>
  <c r="J256" i="90"/>
  <c r="J294" i="90"/>
  <c r="F232" i="89"/>
  <c r="F224" i="89"/>
  <c r="F208" i="89"/>
  <c r="F216" i="89"/>
  <c r="F234" i="89"/>
  <c r="F242" i="89"/>
  <c r="F250" i="89"/>
  <c r="F231" i="89"/>
  <c r="F221" i="89"/>
  <c r="F247" i="89"/>
  <c r="F215" i="89"/>
  <c r="F223" i="89"/>
  <c r="F245" i="89"/>
  <c r="F230" i="89"/>
  <c r="F229" i="89"/>
  <c r="F210" i="89"/>
  <c r="F218" i="89"/>
  <c r="F236" i="89"/>
  <c r="F244" i="89"/>
  <c r="F252" i="89"/>
  <c r="F209" i="89"/>
  <c r="F235" i="89"/>
  <c r="F251" i="89"/>
  <c r="F233" i="89"/>
  <c r="F211" i="89"/>
  <c r="F253" i="89"/>
  <c r="F206" i="89"/>
  <c r="F222" i="89"/>
  <c r="F248" i="89"/>
  <c r="F217" i="89"/>
  <c r="F207" i="89"/>
  <c r="F237" i="89"/>
  <c r="F228" i="89"/>
  <c r="F212" i="89"/>
  <c r="F238" i="89"/>
  <c r="F254" i="89"/>
  <c r="F239" i="89"/>
  <c r="F241" i="89"/>
  <c r="F226" i="89"/>
  <c r="F214" i="89"/>
  <c r="F240" i="89"/>
  <c r="F227" i="89"/>
  <c r="F243" i="89"/>
  <c r="F249" i="89"/>
  <c r="F246" i="89"/>
  <c r="F255" i="89"/>
  <c r="F213" i="89"/>
  <c r="F225" i="89"/>
  <c r="F219" i="89"/>
  <c r="F220" i="89"/>
  <c r="B6" i="80"/>
  <c r="D263" i="80" s="1"/>
  <c r="F6" i="44"/>
  <c r="I282" i="78"/>
  <c r="I103" i="71" s="1"/>
  <c r="I302" i="78"/>
  <c r="H24" i="93"/>
  <c r="D24" i="89"/>
  <c r="I24" i="89"/>
  <c r="B203" i="90"/>
  <c r="B182" i="90"/>
  <c r="E24" i="93"/>
  <c r="E19" i="93" s="1"/>
  <c r="E24" i="89"/>
  <c r="E19" i="89" s="1"/>
  <c r="E143" i="94"/>
  <c r="E148" i="94"/>
  <c r="E129" i="94"/>
  <c r="E130" i="94"/>
  <c r="E141" i="94"/>
  <c r="E134" i="94"/>
  <c r="E122" i="94"/>
  <c r="E140" i="94"/>
  <c r="E144" i="94"/>
  <c r="E147" i="94"/>
  <c r="E131" i="94"/>
  <c r="E135" i="94"/>
  <c r="E121" i="94"/>
  <c r="E146" i="94"/>
  <c r="E132" i="94"/>
  <c r="E136" i="94"/>
  <c r="E145" i="94"/>
  <c r="E137" i="94"/>
  <c r="E120" i="94"/>
  <c r="E123" i="94"/>
  <c r="E108" i="94"/>
  <c r="E112" i="94"/>
  <c r="E116" i="94"/>
  <c r="E63" i="94"/>
  <c r="E67" i="94"/>
  <c r="E71" i="94"/>
  <c r="E75" i="94"/>
  <c r="E79" i="94"/>
  <c r="E126" i="94"/>
  <c r="E107" i="94"/>
  <c r="E111" i="94"/>
  <c r="E115" i="94"/>
  <c r="E66" i="94"/>
  <c r="E70" i="94"/>
  <c r="E74" i="94"/>
  <c r="E78" i="94"/>
  <c r="E125" i="94"/>
  <c r="E110" i="94"/>
  <c r="E114" i="94"/>
  <c r="E65" i="94"/>
  <c r="E69" i="94"/>
  <c r="E73" i="94"/>
  <c r="E77" i="94"/>
  <c r="E124" i="94"/>
  <c r="E113" i="94"/>
  <c r="E64" i="94"/>
  <c r="E80" i="94"/>
  <c r="E117" i="94"/>
  <c r="E68" i="94"/>
  <c r="E133" i="94"/>
  <c r="E72" i="94"/>
  <c r="E61" i="94"/>
  <c r="E109" i="94"/>
  <c r="E119" i="94"/>
  <c r="E139" i="94"/>
  <c r="E76" i="94"/>
  <c r="E62" i="94"/>
  <c r="E106" i="94"/>
  <c r="E128" i="94"/>
  <c r="E142" i="94"/>
  <c r="C14" i="89"/>
  <c r="D10" i="89"/>
  <c r="D129" i="95"/>
  <c r="D137" i="95"/>
  <c r="D142" i="95"/>
  <c r="D131" i="95"/>
  <c r="D144" i="95"/>
  <c r="D133" i="95"/>
  <c r="D135" i="95"/>
  <c r="D120" i="95"/>
  <c r="D124" i="95"/>
  <c r="D146" i="95"/>
  <c r="D121" i="95"/>
  <c r="D125" i="95"/>
  <c r="D123" i="95"/>
  <c r="D108" i="95"/>
  <c r="D112" i="95"/>
  <c r="D116" i="95"/>
  <c r="D64" i="95"/>
  <c r="D68" i="95"/>
  <c r="D72" i="95"/>
  <c r="D76" i="95"/>
  <c r="D80" i="95"/>
  <c r="D122" i="95"/>
  <c r="D109" i="95"/>
  <c r="D113" i="95"/>
  <c r="D117" i="95"/>
  <c r="D65" i="95"/>
  <c r="D69" i="95"/>
  <c r="D73" i="95"/>
  <c r="D77" i="95"/>
  <c r="D110" i="95"/>
  <c r="D114" i="95"/>
  <c r="D66" i="95"/>
  <c r="D70" i="95"/>
  <c r="D74" i="95"/>
  <c r="D78" i="95"/>
  <c r="D107" i="95"/>
  <c r="D75" i="95"/>
  <c r="D61" i="95"/>
  <c r="D111" i="95"/>
  <c r="D67" i="95"/>
  <c r="D79" i="95"/>
  <c r="D62" i="95"/>
  <c r="D126" i="95"/>
  <c r="D115" i="95"/>
  <c r="D139" i="95"/>
  <c r="D63" i="95"/>
  <c r="D119" i="95"/>
  <c r="D148" i="95"/>
  <c r="D71" i="95"/>
  <c r="D106" i="95"/>
  <c r="D105" i="95" s="1"/>
  <c r="D128" i="95"/>
  <c r="C10" i="95"/>
  <c r="D145" i="95"/>
  <c r="D132" i="95"/>
  <c r="D140" i="95"/>
  <c r="D147" i="95"/>
  <c r="D134" i="95"/>
  <c r="D141" i="95"/>
  <c r="D130" i="95"/>
  <c r="D136" i="95"/>
  <c r="D143" i="95"/>
  <c r="F142" i="90"/>
  <c r="F144" i="90"/>
  <c r="F146" i="90"/>
  <c r="F148" i="90"/>
  <c r="F130" i="90"/>
  <c r="F132" i="90"/>
  <c r="F134" i="90"/>
  <c r="F136" i="90"/>
  <c r="F121" i="90"/>
  <c r="F123" i="90"/>
  <c r="F125" i="90"/>
  <c r="F108" i="90"/>
  <c r="F110" i="90"/>
  <c r="F112" i="90"/>
  <c r="F114" i="90"/>
  <c r="F116" i="90"/>
  <c r="F64" i="90"/>
  <c r="F68" i="90"/>
  <c r="F72" i="90"/>
  <c r="F76" i="90"/>
  <c r="F80" i="90"/>
  <c r="F107" i="90"/>
  <c r="F63" i="90"/>
  <c r="F67" i="90"/>
  <c r="F71" i="90"/>
  <c r="F75" i="90"/>
  <c r="F79" i="90"/>
  <c r="F111" i="90"/>
  <c r="F61" i="90"/>
  <c r="F109" i="90"/>
  <c r="F117" i="90"/>
  <c r="F62" i="90"/>
  <c r="F115" i="90"/>
  <c r="F65" i="90"/>
  <c r="F66" i="90"/>
  <c r="F69" i="90"/>
  <c r="F70" i="90"/>
  <c r="F73" i="90"/>
  <c r="F74" i="90"/>
  <c r="F77" i="90"/>
  <c r="F78" i="90"/>
  <c r="F120" i="90"/>
  <c r="F122" i="90"/>
  <c r="F124" i="90"/>
  <c r="F126" i="90"/>
  <c r="F106" i="90"/>
  <c r="F128" i="90"/>
  <c r="F139" i="90"/>
  <c r="F119" i="90"/>
  <c r="F113" i="90"/>
  <c r="F141" i="90"/>
  <c r="F129" i="90"/>
  <c r="F137" i="90"/>
  <c r="F143" i="90"/>
  <c r="F131" i="90"/>
  <c r="F145" i="90"/>
  <c r="F133" i="90"/>
  <c r="F140" i="90"/>
  <c r="F147" i="90"/>
  <c r="F135" i="90"/>
  <c r="G145" i="90"/>
  <c r="G133" i="90"/>
  <c r="G109" i="90"/>
  <c r="G111" i="90"/>
  <c r="G113" i="90"/>
  <c r="G115" i="90"/>
  <c r="G117" i="90"/>
  <c r="G65" i="90"/>
  <c r="G69" i="90"/>
  <c r="G73" i="90"/>
  <c r="G77" i="90"/>
  <c r="G141" i="90"/>
  <c r="G129" i="90"/>
  <c r="G137" i="90"/>
  <c r="G121" i="90"/>
  <c r="G123" i="90"/>
  <c r="G125" i="90"/>
  <c r="G64" i="90"/>
  <c r="G68" i="90"/>
  <c r="G72" i="90"/>
  <c r="G76" i="90"/>
  <c r="G80" i="90"/>
  <c r="G63" i="90"/>
  <c r="G67" i="90"/>
  <c r="G71" i="90"/>
  <c r="G75" i="90"/>
  <c r="G79" i="90"/>
  <c r="G61" i="90"/>
  <c r="G107" i="90"/>
  <c r="G62" i="90"/>
  <c r="G106" i="90"/>
  <c r="G66" i="90"/>
  <c r="G74" i="90"/>
  <c r="G119" i="90"/>
  <c r="G128" i="90"/>
  <c r="G70" i="90"/>
  <c r="G139" i="90"/>
  <c r="G78" i="90"/>
  <c r="G144" i="90"/>
  <c r="G132" i="90"/>
  <c r="G114" i="90"/>
  <c r="G110" i="90"/>
  <c r="G126" i="90"/>
  <c r="G122" i="90"/>
  <c r="G143" i="90"/>
  <c r="G146" i="90"/>
  <c r="G134" i="90"/>
  <c r="G135" i="90"/>
  <c r="G140" i="90"/>
  <c r="G148" i="90"/>
  <c r="G136" i="90"/>
  <c r="G116" i="90"/>
  <c r="G112" i="90"/>
  <c r="G108" i="90"/>
  <c r="G124" i="90"/>
  <c r="G120" i="90"/>
  <c r="G147" i="90"/>
  <c r="G142" i="90"/>
  <c r="G130" i="90"/>
  <c r="G131" i="90"/>
  <c r="E14" i="81"/>
  <c r="E10" i="81" s="1"/>
  <c r="C149" i="81"/>
  <c r="I23" i="81"/>
  <c r="E23" i="81"/>
  <c r="H23" i="81"/>
  <c r="D23" i="81"/>
  <c r="C23" i="81" s="1"/>
  <c r="G23" i="81"/>
  <c r="J23" i="81"/>
  <c r="F23" i="81"/>
  <c r="D10" i="92"/>
  <c r="F14" i="81"/>
  <c r="F10" i="81" s="1"/>
  <c r="C18" i="46"/>
  <c r="D35" i="48"/>
  <c r="M20" i="75"/>
  <c r="M18" i="75"/>
  <c r="M131" i="75" s="1"/>
  <c r="M38" i="75"/>
  <c r="M127" i="75" s="1"/>
  <c r="M36" i="75"/>
  <c r="M117" i="75" s="1"/>
  <c r="M40" i="75"/>
  <c r="M33" i="75"/>
  <c r="M16" i="75"/>
  <c r="M121" i="75" s="1"/>
  <c r="M41" i="75"/>
  <c r="M17" i="75"/>
  <c r="M126" i="75" s="1"/>
  <c r="M44" i="75"/>
  <c r="M35" i="75"/>
  <c r="M32" i="75"/>
  <c r="M30" i="75"/>
  <c r="M28" i="75"/>
  <c r="M25" i="75"/>
  <c r="M23" i="75"/>
  <c r="M21" i="75"/>
  <c r="M14" i="75"/>
  <c r="M11" i="75"/>
  <c r="M42" i="75"/>
  <c r="M37" i="75"/>
  <c r="M122" i="75" s="1"/>
  <c r="M45" i="75"/>
  <c r="M9" i="75"/>
  <c r="M13" i="75"/>
  <c r="M19" i="75"/>
  <c r="M43" i="75"/>
  <c r="M34" i="75"/>
  <c r="M31" i="75"/>
  <c r="M29" i="75"/>
  <c r="M26" i="75"/>
  <c r="M24" i="75"/>
  <c r="M22" i="75"/>
  <c r="M15" i="75"/>
  <c r="M12" i="75"/>
  <c r="M10" i="75"/>
  <c r="M27" i="75"/>
  <c r="M116" i="75" s="1"/>
  <c r="M39" i="75"/>
  <c r="M132" i="75" s="1"/>
  <c r="J96" i="75"/>
  <c r="J45" i="75"/>
  <c r="J282" i="95"/>
  <c r="J112" i="71" s="1"/>
  <c r="J302" i="95"/>
  <c r="J59" i="46"/>
  <c r="J59" i="92"/>
  <c r="J81" i="92" s="1"/>
  <c r="J18" i="46"/>
  <c r="K35" i="48"/>
  <c r="J13" i="46"/>
  <c r="M19" i="47" s="1"/>
  <c r="J150" i="90"/>
  <c r="J284" i="90"/>
  <c r="J282" i="93"/>
  <c r="J110" i="71" s="1"/>
  <c r="J150" i="93"/>
  <c r="J302" i="93"/>
  <c r="I286" i="90"/>
  <c r="I276" i="90"/>
  <c r="I271" i="90"/>
  <c r="I205" i="78"/>
  <c r="D14" i="9"/>
  <c r="F63" i="46"/>
  <c r="F11" i="46" s="1"/>
  <c r="G12" i="48"/>
  <c r="I9" i="47"/>
  <c r="H63" i="46"/>
  <c r="H11" i="46" s="1"/>
  <c r="K9" i="47"/>
  <c r="I12" i="48"/>
  <c r="D24" i="95"/>
  <c r="I24" i="94"/>
  <c r="E24" i="95"/>
  <c r="E19" i="95" s="1"/>
  <c r="E244" i="91"/>
  <c r="E237" i="91"/>
  <c r="E229" i="91"/>
  <c r="E221" i="91"/>
  <c r="E247" i="91"/>
  <c r="E240" i="91"/>
  <c r="E232" i="91"/>
  <c r="E224" i="91"/>
  <c r="E216" i="91"/>
  <c r="E212" i="91"/>
  <c r="E211" i="91"/>
  <c r="E242" i="91"/>
  <c r="E235" i="91"/>
  <c r="E227" i="91"/>
  <c r="E219" i="91"/>
  <c r="E245" i="91"/>
  <c r="E238" i="91"/>
  <c r="E230" i="91"/>
  <c r="E222" i="91"/>
  <c r="E206" i="91"/>
  <c r="E214" i="91"/>
  <c r="E207" i="91"/>
  <c r="E249" i="91"/>
  <c r="E233" i="91"/>
  <c r="E225" i="91"/>
  <c r="E217" i="91"/>
  <c r="E243" i="91"/>
  <c r="E236" i="91"/>
  <c r="E228" i="91"/>
  <c r="E220" i="91"/>
  <c r="E208" i="91"/>
  <c r="E209" i="91"/>
  <c r="E215" i="91"/>
  <c r="E231" i="91"/>
  <c r="E234" i="91"/>
  <c r="E213" i="91"/>
  <c r="E246" i="91"/>
  <c r="E218" i="91"/>
  <c r="E223" i="91"/>
  <c r="E226" i="91"/>
  <c r="E248" i="91"/>
  <c r="E239" i="91"/>
  <c r="E241" i="91"/>
  <c r="E210" i="91"/>
  <c r="I24" i="81"/>
  <c r="J24" i="94"/>
  <c r="F247" i="91"/>
  <c r="F240" i="91"/>
  <c r="F232" i="91"/>
  <c r="F224" i="91"/>
  <c r="F216" i="91"/>
  <c r="F249" i="91"/>
  <c r="F233" i="91"/>
  <c r="F225" i="91"/>
  <c r="F217" i="91"/>
  <c r="F212" i="91"/>
  <c r="F248" i="91"/>
  <c r="F245" i="91"/>
  <c r="F238" i="91"/>
  <c r="F230" i="91"/>
  <c r="F222" i="91"/>
  <c r="F246" i="91"/>
  <c r="F239" i="91"/>
  <c r="F231" i="91"/>
  <c r="F223" i="91"/>
  <c r="F206" i="91"/>
  <c r="F214" i="91"/>
  <c r="F211" i="91"/>
  <c r="F241" i="91"/>
  <c r="F226" i="91"/>
  <c r="F242" i="91"/>
  <c r="F227" i="91"/>
  <c r="F210" i="91"/>
  <c r="F215" i="91"/>
  <c r="F236" i="91"/>
  <c r="F220" i="91"/>
  <c r="F237" i="91"/>
  <c r="F221" i="91"/>
  <c r="F209" i="91"/>
  <c r="F234" i="91"/>
  <c r="F218" i="91"/>
  <c r="F235" i="91"/>
  <c r="F219" i="91"/>
  <c r="F213" i="91"/>
  <c r="F229" i="91"/>
  <c r="F228" i="91"/>
  <c r="F243" i="91"/>
  <c r="F208" i="91"/>
  <c r="F207" i="91"/>
  <c r="F244" i="91"/>
  <c r="I138" i="91"/>
  <c r="I104" i="91" s="1"/>
  <c r="I149" i="91" s="1"/>
  <c r="E24" i="81"/>
  <c r="E19" i="81" s="1"/>
  <c r="H205" i="81"/>
  <c r="C13" i="94"/>
  <c r="F148" i="89"/>
  <c r="F136" i="89"/>
  <c r="F145" i="89"/>
  <c r="F133" i="89"/>
  <c r="F122" i="89"/>
  <c r="F110" i="89"/>
  <c r="F121" i="89"/>
  <c r="F111" i="89"/>
  <c r="F66" i="89"/>
  <c r="F106" i="89"/>
  <c r="F113" i="89"/>
  <c r="F65" i="89"/>
  <c r="F142" i="89"/>
  <c r="F130" i="89"/>
  <c r="F140" i="89"/>
  <c r="F147" i="89"/>
  <c r="F135" i="89"/>
  <c r="F124" i="89"/>
  <c r="F112" i="89"/>
  <c r="F123" i="89"/>
  <c r="F115" i="89"/>
  <c r="F76" i="89"/>
  <c r="F119" i="89"/>
  <c r="F139" i="89"/>
  <c r="F117" i="89"/>
  <c r="F75" i="89"/>
  <c r="F144" i="89"/>
  <c r="F132" i="89"/>
  <c r="F141" i="89"/>
  <c r="F129" i="89"/>
  <c r="F137" i="89"/>
  <c r="F126" i="89"/>
  <c r="F114" i="89"/>
  <c r="F125" i="89"/>
  <c r="F62" i="89"/>
  <c r="F78" i="89"/>
  <c r="F61" i="89"/>
  <c r="F77" i="89"/>
  <c r="F131" i="89"/>
  <c r="F107" i="89"/>
  <c r="F109" i="89"/>
  <c r="F146" i="89"/>
  <c r="F120" i="89"/>
  <c r="F64" i="89"/>
  <c r="F63" i="89"/>
  <c r="F134" i="89"/>
  <c r="F108" i="89"/>
  <c r="F80" i="89"/>
  <c r="F79" i="89"/>
  <c r="F128" i="89"/>
  <c r="F143" i="89"/>
  <c r="F116" i="89"/>
  <c r="C14" i="91"/>
  <c r="D10" i="91"/>
  <c r="C13" i="81"/>
  <c r="C13" i="95"/>
  <c r="I14" i="95"/>
  <c r="C149" i="92"/>
  <c r="H23" i="92"/>
  <c r="D23" i="92"/>
  <c r="C23" i="92" s="1"/>
  <c r="G23" i="92"/>
  <c r="J23" i="92"/>
  <c r="F23" i="92"/>
  <c r="I23" i="92"/>
  <c r="E23" i="92"/>
  <c r="F14" i="91"/>
  <c r="F10" i="91" s="1"/>
  <c r="E14" i="89"/>
  <c r="E10" i="89" s="1"/>
  <c r="C32" i="89"/>
  <c r="C81" i="89" s="1"/>
  <c r="I23" i="89"/>
  <c r="E23" i="89"/>
  <c r="H23" i="89"/>
  <c r="D23" i="89"/>
  <c r="C23" i="89" s="1"/>
  <c r="G23" i="89"/>
  <c r="J23" i="89"/>
  <c r="F23" i="89"/>
  <c r="H127" i="93"/>
  <c r="H14" i="91"/>
  <c r="J105" i="81"/>
  <c r="H302" i="9"/>
  <c r="H304" i="9" s="1"/>
  <c r="H118" i="71" s="1"/>
  <c r="H282" i="9"/>
  <c r="H102" i="71" s="1"/>
  <c r="J302" i="9"/>
  <c r="J304" i="9" s="1"/>
  <c r="J118" i="71" s="1"/>
  <c r="J282" i="9"/>
  <c r="J102" i="71" s="1"/>
  <c r="C13" i="93"/>
  <c r="I14" i="93"/>
  <c r="J14" i="92"/>
  <c r="D10" i="81"/>
  <c r="F58" i="46"/>
  <c r="I59" i="81"/>
  <c r="I81" i="81" s="1"/>
  <c r="J78" i="75"/>
  <c r="J90" i="75"/>
  <c r="G14" i="48"/>
  <c r="G11" i="48"/>
  <c r="G58" i="46"/>
  <c r="I59" i="89"/>
  <c r="I81" i="89" s="1"/>
  <c r="F78" i="75"/>
  <c r="H90" i="75"/>
  <c r="D33" i="48"/>
  <c r="C12" i="46"/>
  <c r="C13" i="46" s="1"/>
  <c r="G57" i="46"/>
  <c r="H59" i="89"/>
  <c r="H81" i="89" s="1"/>
  <c r="K14" i="48"/>
  <c r="K11" i="48" s="1"/>
  <c r="N78" i="75"/>
  <c r="L90" i="75"/>
  <c r="C14" i="45"/>
  <c r="C13" i="45" s="1"/>
  <c r="F23" i="47" s="1"/>
  <c r="E63" i="48"/>
  <c r="F37" i="48"/>
  <c r="L18" i="46"/>
  <c r="M35" i="48"/>
  <c r="L13" i="46"/>
  <c r="O19" i="47" s="1"/>
  <c r="H18" i="46"/>
  <c r="I35" i="48"/>
  <c r="H150" i="90"/>
  <c r="B134" i="71"/>
  <c r="A133" i="71"/>
  <c r="C276" i="94"/>
  <c r="C286" i="94"/>
  <c r="C283" i="94" s="1"/>
  <c r="K111" i="70" s="1"/>
  <c r="C285" i="80"/>
  <c r="D112" i="70" s="1"/>
  <c r="C283" i="80"/>
  <c r="D111" i="70" s="1"/>
  <c r="A121" i="71"/>
  <c r="C150" i="93"/>
  <c r="C284" i="93"/>
  <c r="C284" i="90"/>
  <c r="C150" i="90"/>
  <c r="I282" i="92"/>
  <c r="I109" i="71" s="1"/>
  <c r="I302" i="92"/>
  <c r="I150" i="92"/>
  <c r="G104" i="71"/>
  <c r="G283" i="80"/>
  <c r="G55" i="71" s="1"/>
  <c r="G288" i="80"/>
  <c r="G153" i="71" s="1"/>
  <c r="E256" i="80"/>
  <c r="E294" i="80"/>
  <c r="G258" i="80"/>
  <c r="G286" i="80"/>
  <c r="G271" i="80"/>
  <c r="G276" i="80"/>
  <c r="A146" i="71"/>
  <c r="C157" i="71"/>
  <c r="A157" i="71" s="1"/>
  <c r="E271" i="80"/>
  <c r="E258" i="80"/>
  <c r="E286" i="80"/>
  <c r="E287" i="80" s="1"/>
  <c r="E22" i="71" s="1"/>
  <c r="D10" i="70" s="1"/>
  <c r="E276" i="80"/>
  <c r="H276" i="78"/>
  <c r="H271" i="78"/>
  <c r="H286" i="78"/>
  <c r="I271" i="94"/>
  <c r="I276" i="94"/>
  <c r="I286" i="94"/>
  <c r="G24" i="89"/>
  <c r="G19" i="89" s="1"/>
  <c r="D10" i="94"/>
  <c r="C14" i="93"/>
  <c r="D10" i="93"/>
  <c r="G140" i="91"/>
  <c r="G129" i="91"/>
  <c r="G137" i="91"/>
  <c r="G130" i="91"/>
  <c r="G121" i="91"/>
  <c r="G110" i="91"/>
  <c r="G68" i="91"/>
  <c r="G76" i="91"/>
  <c r="G122" i="91"/>
  <c r="G64" i="91"/>
  <c r="G111" i="91"/>
  <c r="G69" i="91"/>
  <c r="G77" i="91"/>
  <c r="G65" i="91"/>
  <c r="G142" i="91"/>
  <c r="G131" i="91"/>
  <c r="G144" i="91"/>
  <c r="G132" i="91"/>
  <c r="G123" i="91"/>
  <c r="G112" i="91"/>
  <c r="G70" i="91"/>
  <c r="G78" i="91"/>
  <c r="G124" i="91"/>
  <c r="G66" i="91"/>
  <c r="G113" i="91"/>
  <c r="G71" i="91"/>
  <c r="G79" i="91"/>
  <c r="G67" i="91"/>
  <c r="G128" i="91"/>
  <c r="G141" i="91"/>
  <c r="G145" i="91"/>
  <c r="G133" i="91"/>
  <c r="G146" i="91"/>
  <c r="G134" i="91"/>
  <c r="G125" i="91"/>
  <c r="G114" i="91"/>
  <c r="G72" i="91"/>
  <c r="G80" i="91"/>
  <c r="G126" i="91"/>
  <c r="G107" i="91"/>
  <c r="G115" i="91"/>
  <c r="G73" i="91"/>
  <c r="G61" i="91"/>
  <c r="G106" i="91"/>
  <c r="G148" i="91"/>
  <c r="G74" i="91"/>
  <c r="G117" i="91"/>
  <c r="G139" i="91"/>
  <c r="G138" i="91" s="1"/>
  <c r="G143" i="91"/>
  <c r="G136" i="91"/>
  <c r="G120" i="91"/>
  <c r="G75" i="91"/>
  <c r="G147" i="91"/>
  <c r="G108" i="91"/>
  <c r="G62" i="91"/>
  <c r="G63" i="91"/>
  <c r="G119" i="91"/>
  <c r="G135" i="91"/>
  <c r="G116" i="91"/>
  <c r="G109" i="91"/>
  <c r="G14" i="81"/>
  <c r="G10" i="81" s="1"/>
  <c r="G23" i="93"/>
  <c r="J23" i="93"/>
  <c r="F23" i="93"/>
  <c r="I23" i="93"/>
  <c r="E23" i="93"/>
  <c r="H23" i="93"/>
  <c r="D23" i="93"/>
  <c r="C23" i="93" s="1"/>
  <c r="E121" i="90"/>
  <c r="E123" i="90"/>
  <c r="E125" i="90"/>
  <c r="E143" i="90"/>
  <c r="E131" i="90"/>
  <c r="E107" i="90"/>
  <c r="E63" i="90"/>
  <c r="E67" i="90"/>
  <c r="E71" i="90"/>
  <c r="E75" i="90"/>
  <c r="E79" i="90"/>
  <c r="E109" i="90"/>
  <c r="E111" i="90"/>
  <c r="E113" i="90"/>
  <c r="E115" i="90"/>
  <c r="E117" i="90"/>
  <c r="E66" i="90"/>
  <c r="E70" i="90"/>
  <c r="E74" i="90"/>
  <c r="E78" i="90"/>
  <c r="E61" i="90"/>
  <c r="E147" i="90"/>
  <c r="E64" i="90"/>
  <c r="E65" i="90"/>
  <c r="E68" i="90"/>
  <c r="E69" i="90"/>
  <c r="E72" i="90"/>
  <c r="E73" i="90"/>
  <c r="E76" i="90"/>
  <c r="E77" i="90"/>
  <c r="E80" i="90"/>
  <c r="E62" i="90"/>
  <c r="E135" i="90"/>
  <c r="E106" i="90"/>
  <c r="E119" i="90"/>
  <c r="E128" i="90"/>
  <c r="E139" i="90"/>
  <c r="E142" i="90"/>
  <c r="E130" i="90"/>
  <c r="E108" i="90"/>
  <c r="E120" i="90"/>
  <c r="E137" i="90"/>
  <c r="E129" i="90"/>
  <c r="E144" i="90"/>
  <c r="E132" i="90"/>
  <c r="E114" i="90"/>
  <c r="E110" i="90"/>
  <c r="E126" i="90"/>
  <c r="E122" i="90"/>
  <c r="E141" i="90"/>
  <c r="E146" i="90"/>
  <c r="E134" i="90"/>
  <c r="E133" i="90"/>
  <c r="E140" i="90"/>
  <c r="E148" i="90"/>
  <c r="E136" i="90"/>
  <c r="E116" i="90"/>
  <c r="E112" i="90"/>
  <c r="E124" i="90"/>
  <c r="E145" i="90"/>
  <c r="J127" i="89"/>
  <c r="J104" i="89" s="1"/>
  <c r="J149" i="89" s="1"/>
  <c r="J138" i="89"/>
  <c r="D10" i="90"/>
  <c r="C14" i="90"/>
  <c r="J127" i="81"/>
  <c r="E140" i="91"/>
  <c r="E131" i="91"/>
  <c r="E121" i="91"/>
  <c r="E110" i="91"/>
  <c r="E68" i="91"/>
  <c r="E76" i="91"/>
  <c r="E146" i="91"/>
  <c r="E134" i="91"/>
  <c r="E124" i="91"/>
  <c r="E111" i="91"/>
  <c r="E69" i="91"/>
  <c r="E77" i="91"/>
  <c r="E66" i="91"/>
  <c r="E67" i="91"/>
  <c r="E128" i="91"/>
  <c r="E141" i="91"/>
  <c r="E145" i="91"/>
  <c r="E133" i="91"/>
  <c r="E123" i="91"/>
  <c r="E112" i="91"/>
  <c r="E70" i="91"/>
  <c r="E78" i="91"/>
  <c r="E148" i="91"/>
  <c r="E136" i="91"/>
  <c r="E126" i="91"/>
  <c r="E113" i="91"/>
  <c r="E71" i="91"/>
  <c r="E79" i="91"/>
  <c r="E61" i="91"/>
  <c r="E106" i="91"/>
  <c r="E143" i="91"/>
  <c r="E147" i="91"/>
  <c r="E135" i="91"/>
  <c r="E125" i="91"/>
  <c r="E114" i="91"/>
  <c r="E72" i="91"/>
  <c r="E80" i="91"/>
  <c r="E130" i="91"/>
  <c r="E120" i="91"/>
  <c r="E107" i="91"/>
  <c r="E115" i="91"/>
  <c r="E73" i="91"/>
  <c r="E62" i="91"/>
  <c r="E63" i="91"/>
  <c r="E119" i="91"/>
  <c r="E139" i="91"/>
  <c r="E108" i="91"/>
  <c r="E132" i="91"/>
  <c r="E75" i="91"/>
  <c r="E142" i="91"/>
  <c r="E116" i="91"/>
  <c r="E122" i="91"/>
  <c r="E64" i="91"/>
  <c r="E129" i="91"/>
  <c r="E74" i="91"/>
  <c r="E109" i="91"/>
  <c r="E65" i="91"/>
  <c r="E144" i="91"/>
  <c r="E137" i="91"/>
  <c r="E117" i="91"/>
  <c r="I105" i="81"/>
  <c r="I104" i="81" s="1"/>
  <c r="I149" i="81" s="1"/>
  <c r="G147" i="89"/>
  <c r="G135" i="89"/>
  <c r="G125" i="89"/>
  <c r="G113" i="89"/>
  <c r="G142" i="89"/>
  <c r="G130" i="89"/>
  <c r="G120" i="89"/>
  <c r="G110" i="89"/>
  <c r="G66" i="89"/>
  <c r="G106" i="89"/>
  <c r="G112" i="89"/>
  <c r="G65" i="89"/>
  <c r="G141" i="89"/>
  <c r="G129" i="89"/>
  <c r="G137" i="89"/>
  <c r="G107" i="89"/>
  <c r="G115" i="89"/>
  <c r="G144" i="89"/>
  <c r="G132" i="89"/>
  <c r="G122" i="89"/>
  <c r="G114" i="89"/>
  <c r="G76" i="89"/>
  <c r="G119" i="89"/>
  <c r="G139" i="89"/>
  <c r="G116" i="89"/>
  <c r="G75" i="89"/>
  <c r="G143" i="89"/>
  <c r="G131" i="89"/>
  <c r="G121" i="89"/>
  <c r="G109" i="89"/>
  <c r="G117" i="89"/>
  <c r="G146" i="89"/>
  <c r="G134" i="89"/>
  <c r="G124" i="89"/>
  <c r="G62" i="89"/>
  <c r="G78" i="89"/>
  <c r="G61" i="89"/>
  <c r="G77" i="89"/>
  <c r="G123" i="89"/>
  <c r="G136" i="89"/>
  <c r="G128" i="89"/>
  <c r="G111" i="89"/>
  <c r="G126" i="89"/>
  <c r="G108" i="89"/>
  <c r="G145" i="89"/>
  <c r="G140" i="89"/>
  <c r="G64" i="89"/>
  <c r="G63" i="89"/>
  <c r="G133" i="89"/>
  <c r="G148" i="89"/>
  <c r="G80" i="89"/>
  <c r="G79" i="89"/>
  <c r="H14" i="93"/>
  <c r="C13" i="92"/>
  <c r="I14" i="81"/>
  <c r="K96" i="75"/>
  <c r="H9" i="47"/>
  <c r="F10" i="48"/>
  <c r="J59" i="95"/>
  <c r="J81" i="95" s="1"/>
  <c r="M59" i="46"/>
  <c r="N9" i="47"/>
  <c r="K63" i="46"/>
  <c r="K11" i="46" s="1"/>
  <c r="L10" i="48"/>
  <c r="N10" i="48"/>
  <c r="P9" i="47"/>
  <c r="I63" i="46"/>
  <c r="I11" i="46" s="1"/>
  <c r="J10" i="48"/>
  <c r="L9" i="47"/>
  <c r="H7" i="75"/>
  <c r="F47" i="75"/>
  <c r="E71" i="48"/>
  <c r="D75" i="48"/>
  <c r="C63" i="46"/>
  <c r="C11" i="46" s="1"/>
  <c r="F9" i="47"/>
  <c r="D10" i="48"/>
  <c r="L78" i="75"/>
  <c r="K90" i="75"/>
  <c r="G75" i="48"/>
  <c r="E73" i="48"/>
  <c r="E52" i="75"/>
  <c r="E123" i="75" s="1"/>
  <c r="E60" i="75"/>
  <c r="E76" i="75"/>
  <c r="E65" i="75"/>
  <c r="E56" i="75"/>
  <c r="E54" i="75"/>
  <c r="E133" i="75" s="1"/>
  <c r="E78" i="75"/>
  <c r="E77" i="75"/>
  <c r="E74" i="75"/>
  <c r="E70" i="75"/>
  <c r="E66" i="75"/>
  <c r="E49" i="75"/>
  <c r="E75" i="75"/>
  <c r="E71" i="75"/>
  <c r="E67" i="75"/>
  <c r="E63" i="75"/>
  <c r="E61" i="75"/>
  <c r="E50" i="75"/>
  <c r="E57" i="75"/>
  <c r="E53" i="75"/>
  <c r="E128" i="75" s="1"/>
  <c r="E59" i="75"/>
  <c r="E118" i="75" s="1"/>
  <c r="E72" i="75"/>
  <c r="E68" i="75"/>
  <c r="E51" i="75"/>
  <c r="E69" i="75"/>
  <c r="E58" i="75"/>
  <c r="E55" i="75"/>
  <c r="E62" i="75"/>
  <c r="E73" i="75"/>
  <c r="E64" i="75"/>
  <c r="K18" i="46"/>
  <c r="L35" i="48"/>
  <c r="G18" i="46"/>
  <c r="H35" i="48"/>
  <c r="G13" i="46"/>
  <c r="J19" i="47" s="1"/>
  <c r="D18" i="46"/>
  <c r="E35" i="48"/>
  <c r="D13" i="46"/>
  <c r="G19" i="47" s="1"/>
  <c r="B96" i="71"/>
  <c r="A95" i="71"/>
  <c r="F82" i="48"/>
  <c r="B107" i="71"/>
  <c r="A106" i="71"/>
  <c r="C285" i="94"/>
  <c r="K112" i="70" s="1"/>
  <c r="H72" i="48"/>
  <c r="H82" i="48" s="1"/>
  <c r="H8" i="46"/>
  <c r="H74" i="48"/>
  <c r="H302" i="89"/>
  <c r="H282" i="89"/>
  <c r="H106" i="71" s="1"/>
  <c r="G294" i="80"/>
  <c r="G256" i="80"/>
  <c r="D294" i="80"/>
  <c r="D256" i="80"/>
  <c r="E104" i="71"/>
  <c r="E288" i="80"/>
  <c r="E153" i="71" s="1"/>
  <c r="E283" i="80"/>
  <c r="E55" i="71" s="1"/>
  <c r="I278" i="95"/>
  <c r="I79" i="71"/>
  <c r="N134" i="75"/>
  <c r="O134" i="75" s="1"/>
  <c r="C139" i="75"/>
  <c r="J139" i="75"/>
  <c r="K139" i="75" s="1"/>
  <c r="L124" i="75"/>
  <c r="M124" i="75" s="1"/>
  <c r="H124" i="75"/>
  <c r="I124" i="75" s="1"/>
  <c r="D119" i="75"/>
  <c r="F144" i="75"/>
  <c r="G144" i="75" s="1"/>
  <c r="J144" i="75"/>
  <c r="K144" i="75" s="1"/>
  <c r="H144" i="75"/>
  <c r="I144" i="75" s="1"/>
  <c r="J124" i="75"/>
  <c r="K124" i="75" s="1"/>
  <c r="L129" i="75"/>
  <c r="M129" i="75" s="1"/>
  <c r="N144" i="75"/>
  <c r="O144" i="75" s="1"/>
  <c r="J134" i="75"/>
  <c r="K134" i="75" s="1"/>
  <c r="L144" i="75"/>
  <c r="M144" i="75" s="1"/>
  <c r="F119" i="75"/>
  <c r="G119" i="75" s="1"/>
  <c r="L149" i="75"/>
  <c r="M149" i="75" s="1"/>
  <c r="L119" i="75"/>
  <c r="M119" i="75" s="1"/>
  <c r="N149" i="75"/>
  <c r="O149" i="75" s="1"/>
  <c r="C78" i="75"/>
  <c r="F124" i="75"/>
  <c r="G124" i="75" s="1"/>
  <c r="J119" i="75"/>
  <c r="K119" i="75" s="1"/>
  <c r="N129" i="75"/>
  <c r="O129" i="75" s="1"/>
  <c r="L139" i="75"/>
  <c r="M139" i="75" s="1"/>
  <c r="L134" i="75"/>
  <c r="M134" i="75" s="1"/>
  <c r="J129" i="75"/>
  <c r="K129" i="75" s="1"/>
  <c r="D134" i="75"/>
  <c r="E134" i="75" s="1"/>
  <c r="H129" i="75"/>
  <c r="I129" i="75" s="1"/>
  <c r="H139" i="75"/>
  <c r="I139" i="75" s="1"/>
  <c r="C9" i="75"/>
  <c r="E119" i="75"/>
  <c r="C134" i="75"/>
  <c r="F154" i="75"/>
  <c r="G154" i="75" s="1"/>
  <c r="G152" i="75"/>
  <c r="F134" i="75"/>
  <c r="G134" i="75" s="1"/>
  <c r="D124" i="75"/>
  <c r="E124" i="75" s="1"/>
  <c r="H134" i="75"/>
  <c r="I134" i="75" s="1"/>
  <c r="F139" i="75"/>
  <c r="G139" i="75" s="1"/>
  <c r="H154" i="75"/>
  <c r="I154" i="75" s="1"/>
  <c r="I152" i="75"/>
  <c r="N119" i="75"/>
  <c r="H119" i="75"/>
  <c r="F90" i="75"/>
  <c r="K152" i="75"/>
  <c r="J154" i="75"/>
  <c r="K154" i="75" s="1"/>
  <c r="D129" i="75"/>
  <c r="E129" i="75" s="1"/>
  <c r="N124" i="75"/>
  <c r="O124" i="75" s="1"/>
  <c r="N154" i="75"/>
  <c r="O154" i="75" s="1"/>
  <c r="O152" i="75"/>
  <c r="H149" i="75"/>
  <c r="I149" i="75" s="1"/>
  <c r="H81" i="48" l="1"/>
  <c r="H65" i="48"/>
  <c r="H67" i="48"/>
  <c r="H61" i="48"/>
  <c r="H69" i="48"/>
  <c r="H77" i="48"/>
  <c r="H71" i="48"/>
  <c r="H63" i="48"/>
  <c r="H79" i="48"/>
  <c r="I150" i="91"/>
  <c r="I282" i="91"/>
  <c r="I108" i="71" s="1"/>
  <c r="I302" i="91"/>
  <c r="I304" i="91" s="1"/>
  <c r="I124" i="71" s="1"/>
  <c r="E127" i="91"/>
  <c r="K56" i="75"/>
  <c r="K75" i="75"/>
  <c r="K51" i="75"/>
  <c r="K55" i="75"/>
  <c r="K53" i="75"/>
  <c r="K128" i="75" s="1"/>
  <c r="K60" i="75"/>
  <c r="K77" i="75"/>
  <c r="K54" i="75"/>
  <c r="K133" i="75" s="1"/>
  <c r="K73" i="75"/>
  <c r="K69" i="75"/>
  <c r="K64" i="75"/>
  <c r="K62" i="75"/>
  <c r="K58" i="75"/>
  <c r="K65" i="75"/>
  <c r="K74" i="75"/>
  <c r="K70" i="75"/>
  <c r="K66" i="75"/>
  <c r="K49" i="75"/>
  <c r="K52" i="75"/>
  <c r="K123" i="75" s="1"/>
  <c r="K71" i="75"/>
  <c r="K67" i="75"/>
  <c r="K63" i="75"/>
  <c r="K61" i="75"/>
  <c r="K50" i="75"/>
  <c r="K57" i="75"/>
  <c r="K72" i="75"/>
  <c r="K59" i="75"/>
  <c r="K118" i="75" s="1"/>
  <c r="K78" i="75"/>
  <c r="K76" i="75"/>
  <c r="K68" i="75"/>
  <c r="B86" i="71"/>
  <c r="A85" i="71"/>
  <c r="G143" i="95"/>
  <c r="G132" i="95"/>
  <c r="G145" i="95"/>
  <c r="G134" i="95"/>
  <c r="G147" i="95"/>
  <c r="G136" i="95"/>
  <c r="G121" i="95"/>
  <c r="G125" i="95"/>
  <c r="G141" i="95"/>
  <c r="G122" i="95"/>
  <c r="G126" i="95"/>
  <c r="G130" i="95"/>
  <c r="G124" i="95"/>
  <c r="G109" i="95"/>
  <c r="G113" i="95"/>
  <c r="G117" i="95"/>
  <c r="G65" i="95"/>
  <c r="G69" i="95"/>
  <c r="G73" i="95"/>
  <c r="G77" i="95"/>
  <c r="G123" i="95"/>
  <c r="G110" i="95"/>
  <c r="G114" i="95"/>
  <c r="G66" i="95"/>
  <c r="G70" i="95"/>
  <c r="G74" i="95"/>
  <c r="G78" i="95"/>
  <c r="G120" i="95"/>
  <c r="G107" i="95"/>
  <c r="G111" i="95"/>
  <c r="G115" i="95"/>
  <c r="G63" i="95"/>
  <c r="G67" i="95"/>
  <c r="G71" i="95"/>
  <c r="G75" i="95"/>
  <c r="G79" i="95"/>
  <c r="G108" i="95"/>
  <c r="G76" i="95"/>
  <c r="G62" i="95"/>
  <c r="G112" i="95"/>
  <c r="G68" i="95"/>
  <c r="G80" i="95"/>
  <c r="G116" i="95"/>
  <c r="G64" i="95"/>
  <c r="G61" i="95"/>
  <c r="G60" i="95" s="1"/>
  <c r="G106" i="95"/>
  <c r="G128" i="95"/>
  <c r="G72" i="95"/>
  <c r="G139" i="95"/>
  <c r="G138" i="95" s="1"/>
  <c r="G119" i="95"/>
  <c r="G148" i="95"/>
  <c r="G144" i="95"/>
  <c r="G133" i="95"/>
  <c r="G146" i="95"/>
  <c r="G135" i="95"/>
  <c r="G140" i="95"/>
  <c r="G129" i="95"/>
  <c r="G137" i="95"/>
  <c r="G142" i="95"/>
  <c r="G131" i="95"/>
  <c r="H150" i="9"/>
  <c r="H284" i="9"/>
  <c r="F249" i="94"/>
  <c r="F241" i="94"/>
  <c r="F233" i="94"/>
  <c r="F226" i="94"/>
  <c r="F222" i="94"/>
  <c r="F218" i="94"/>
  <c r="F254" i="94"/>
  <c r="F238" i="94"/>
  <c r="F248" i="94"/>
  <c r="F232" i="94"/>
  <c r="F211" i="94"/>
  <c r="F210" i="94"/>
  <c r="F255" i="94"/>
  <c r="F247" i="94"/>
  <c r="F239" i="94"/>
  <c r="F231" i="94"/>
  <c r="F225" i="94"/>
  <c r="F221" i="94"/>
  <c r="F217" i="94"/>
  <c r="F250" i="94"/>
  <c r="F234" i="94"/>
  <c r="F244" i="94"/>
  <c r="F228" i="94"/>
  <c r="F213" i="94"/>
  <c r="F206" i="94"/>
  <c r="F253" i="94"/>
  <c r="F245" i="94"/>
  <c r="F237" i="94"/>
  <c r="F229" i="94"/>
  <c r="F224" i="94"/>
  <c r="F220" i="94"/>
  <c r="F216" i="94"/>
  <c r="F246" i="94"/>
  <c r="F230" i="94"/>
  <c r="F240" i="94"/>
  <c r="F207" i="94"/>
  <c r="F208" i="94"/>
  <c r="F214" i="94"/>
  <c r="F243" i="94"/>
  <c r="F219" i="94"/>
  <c r="F236" i="94"/>
  <c r="F242" i="94"/>
  <c r="F235" i="94"/>
  <c r="F215" i="94"/>
  <c r="F209" i="94"/>
  <c r="F227" i="94"/>
  <c r="F212" i="94"/>
  <c r="F252" i="94"/>
  <c r="F223" i="94"/>
  <c r="F251" i="94"/>
  <c r="J284" i="81"/>
  <c r="F60" i="94"/>
  <c r="F205" i="92"/>
  <c r="J296" i="78"/>
  <c r="J277" i="78"/>
  <c r="J81" i="71" s="1"/>
  <c r="J303" i="78"/>
  <c r="J268" i="78"/>
  <c r="J270" i="78" s="1"/>
  <c r="J269" i="78" s="1"/>
  <c r="G59" i="92"/>
  <c r="G81" i="92" s="1"/>
  <c r="J56" i="46"/>
  <c r="E127" i="92"/>
  <c r="E60" i="95"/>
  <c r="M52" i="75"/>
  <c r="M123" i="75" s="1"/>
  <c r="M60" i="75"/>
  <c r="M76" i="75"/>
  <c r="M65" i="75"/>
  <c r="M56" i="75"/>
  <c r="M54" i="75"/>
  <c r="M133" i="75" s="1"/>
  <c r="M78" i="75"/>
  <c r="M53" i="75"/>
  <c r="M128" i="75" s="1"/>
  <c r="M74" i="75"/>
  <c r="M70" i="75"/>
  <c r="M66" i="75"/>
  <c r="M49" i="75"/>
  <c r="M51" i="75"/>
  <c r="M55" i="75"/>
  <c r="M71" i="75"/>
  <c r="M67" i="75"/>
  <c r="M63" i="75"/>
  <c r="M61" i="75"/>
  <c r="M50" i="75"/>
  <c r="M57" i="75"/>
  <c r="M59" i="75"/>
  <c r="M118" i="75" s="1"/>
  <c r="M77" i="75"/>
  <c r="M75" i="75"/>
  <c r="M72" i="75"/>
  <c r="M68" i="75"/>
  <c r="M69" i="75"/>
  <c r="M58" i="75"/>
  <c r="M62" i="75"/>
  <c r="M73" i="75"/>
  <c r="M64" i="75"/>
  <c r="G105" i="89"/>
  <c r="D146" i="93"/>
  <c r="D134" i="93"/>
  <c r="D145" i="93"/>
  <c r="D133" i="93"/>
  <c r="D120" i="93"/>
  <c r="D107" i="93"/>
  <c r="D115" i="93"/>
  <c r="D68" i="93"/>
  <c r="D76" i="93"/>
  <c r="D123" i="93"/>
  <c r="D119" i="93"/>
  <c r="D114" i="93"/>
  <c r="D67" i="93"/>
  <c r="D75" i="93"/>
  <c r="C10" i="93"/>
  <c r="D148" i="93"/>
  <c r="D136" i="93"/>
  <c r="D147" i="93"/>
  <c r="D135" i="93"/>
  <c r="D122" i="93"/>
  <c r="D109" i="93"/>
  <c r="D117" i="93"/>
  <c r="D70" i="93"/>
  <c r="D78" i="93"/>
  <c r="D125" i="93"/>
  <c r="D128" i="93"/>
  <c r="D108" i="93"/>
  <c r="D116" i="93"/>
  <c r="D69" i="93"/>
  <c r="D77" i="93"/>
  <c r="D142" i="93"/>
  <c r="D130" i="93"/>
  <c r="D141" i="93"/>
  <c r="D129" i="93"/>
  <c r="D137" i="93"/>
  <c r="D124" i="93"/>
  <c r="D111" i="93"/>
  <c r="D64" i="93"/>
  <c r="D72" i="93"/>
  <c r="D80" i="93"/>
  <c r="D61" i="93"/>
  <c r="D110" i="93"/>
  <c r="D63" i="93"/>
  <c r="D71" i="93"/>
  <c r="D79" i="93"/>
  <c r="D131" i="93"/>
  <c r="D66" i="93"/>
  <c r="D139" i="93"/>
  <c r="D138" i="93" s="1"/>
  <c r="D62" i="93"/>
  <c r="D144" i="93"/>
  <c r="D140" i="93"/>
  <c r="D74" i="93"/>
  <c r="D112" i="93"/>
  <c r="D132" i="93"/>
  <c r="D126" i="93"/>
  <c r="D121" i="93"/>
  <c r="D65" i="93"/>
  <c r="D143" i="93"/>
  <c r="D113" i="93"/>
  <c r="D106" i="93"/>
  <c r="D105" i="93" s="1"/>
  <c r="D73" i="93"/>
  <c r="H70" i="71"/>
  <c r="F60" i="90"/>
  <c r="E60" i="94"/>
  <c r="E229" i="89"/>
  <c r="E228" i="89"/>
  <c r="E211" i="89"/>
  <c r="E219" i="89"/>
  <c r="E237" i="89"/>
  <c r="E245" i="89"/>
  <c r="E253" i="89"/>
  <c r="E212" i="89"/>
  <c r="E238" i="89"/>
  <c r="E254" i="89"/>
  <c r="E240" i="89"/>
  <c r="E218" i="89"/>
  <c r="E227" i="89"/>
  <c r="E224" i="89"/>
  <c r="E213" i="89"/>
  <c r="E221" i="89"/>
  <c r="E239" i="89"/>
  <c r="E247" i="89"/>
  <c r="E255" i="89"/>
  <c r="E216" i="89"/>
  <c r="E242" i="89"/>
  <c r="E206" i="89"/>
  <c r="E248" i="89"/>
  <c r="E236" i="89"/>
  <c r="E231" i="89"/>
  <c r="E209" i="89"/>
  <c r="E235" i="89"/>
  <c r="E251" i="89"/>
  <c r="E234" i="89"/>
  <c r="E222" i="89"/>
  <c r="E252" i="89"/>
  <c r="E225" i="89"/>
  <c r="E215" i="89"/>
  <c r="E241" i="89"/>
  <c r="E226" i="89"/>
  <c r="E246" i="89"/>
  <c r="E230" i="89"/>
  <c r="E223" i="89"/>
  <c r="E217" i="89"/>
  <c r="E243" i="89"/>
  <c r="E208" i="89"/>
  <c r="E250" i="89"/>
  <c r="E210" i="89"/>
  <c r="E207" i="89"/>
  <c r="E214" i="89"/>
  <c r="E249" i="89"/>
  <c r="E233" i="89"/>
  <c r="E244" i="89"/>
  <c r="E232" i="89"/>
  <c r="E220" i="89"/>
  <c r="D271" i="80"/>
  <c r="D272" i="80" s="1"/>
  <c r="D273" i="80" s="1"/>
  <c r="D286" i="80"/>
  <c r="D276" i="80"/>
  <c r="D258" i="80"/>
  <c r="B124" i="71"/>
  <c r="A123" i="71"/>
  <c r="C78" i="71"/>
  <c r="A78" i="71" s="1"/>
  <c r="C100" i="71"/>
  <c r="C51" i="71"/>
  <c r="A51" i="71" s="1"/>
  <c r="C89" i="71"/>
  <c r="C111" i="71"/>
  <c r="C62" i="71"/>
  <c r="A62" i="71" s="1"/>
  <c r="C127" i="71"/>
  <c r="C138" i="71" s="1"/>
  <c r="C149" i="71" s="1"/>
  <c r="C40" i="71"/>
  <c r="A40" i="71" s="1"/>
  <c r="C29" i="71"/>
  <c r="A29" i="71" s="1"/>
  <c r="H14" i="48"/>
  <c r="H13" i="48" s="1"/>
  <c r="H11" i="48"/>
  <c r="H282" i="93"/>
  <c r="H110" i="71" s="1"/>
  <c r="H302" i="93"/>
  <c r="H304" i="93" s="1"/>
  <c r="H126" i="71" s="1"/>
  <c r="G255" i="93"/>
  <c r="G248" i="93"/>
  <c r="G244" i="93"/>
  <c r="G240" i="93"/>
  <c r="G236" i="93"/>
  <c r="G232" i="93"/>
  <c r="G228" i="93"/>
  <c r="G224" i="93"/>
  <c r="G220" i="93"/>
  <c r="G216" i="93"/>
  <c r="G207" i="93"/>
  <c r="G206" i="93"/>
  <c r="G208" i="93"/>
  <c r="G254" i="93"/>
  <c r="G247" i="93"/>
  <c r="G243" i="93"/>
  <c r="G239" i="93"/>
  <c r="G235" i="93"/>
  <c r="G231" i="93"/>
  <c r="G227" i="93"/>
  <c r="G223" i="93"/>
  <c r="G219" i="93"/>
  <c r="G215" i="93"/>
  <c r="G209" i="93"/>
  <c r="G210" i="93"/>
  <c r="G253" i="93"/>
  <c r="G246" i="93"/>
  <c r="G242" i="93"/>
  <c r="G238" i="93"/>
  <c r="G234" i="93"/>
  <c r="G230" i="93"/>
  <c r="G226" i="93"/>
  <c r="G222" i="93"/>
  <c r="G218" i="93"/>
  <c r="G251" i="93"/>
  <c r="G211" i="93"/>
  <c r="G214" i="93"/>
  <c r="G250" i="93"/>
  <c r="G249" i="93"/>
  <c r="G245" i="93"/>
  <c r="G241" i="93"/>
  <c r="G237" i="93"/>
  <c r="G233" i="93"/>
  <c r="G229" i="93"/>
  <c r="G225" i="93"/>
  <c r="G221" i="93"/>
  <c r="G217" i="93"/>
  <c r="G252" i="93"/>
  <c r="G213" i="93"/>
  <c r="G212" i="93"/>
  <c r="C277" i="81"/>
  <c r="C303" i="81"/>
  <c r="C296" i="81"/>
  <c r="I294" i="80"/>
  <c r="I256" i="80"/>
  <c r="G77" i="48"/>
  <c r="G71" i="48"/>
  <c r="G63" i="48"/>
  <c r="G69" i="48"/>
  <c r="G65" i="48"/>
  <c r="G81" i="48"/>
  <c r="G79" i="48"/>
  <c r="F59" i="95"/>
  <c r="F81" i="95" s="1"/>
  <c r="M55" i="46"/>
  <c r="J277" i="93"/>
  <c r="J88" i="71" s="1"/>
  <c r="J296" i="93"/>
  <c r="J268" i="93"/>
  <c r="J270" i="93" s="1"/>
  <c r="J269" i="93" s="1"/>
  <c r="J303" i="93"/>
  <c r="F277" i="90"/>
  <c r="F85" i="71" s="1"/>
  <c r="F268" i="90"/>
  <c r="F270" i="90" s="1"/>
  <c r="F269" i="90" s="1"/>
  <c r="F303" i="90"/>
  <c r="F296" i="90"/>
  <c r="L155" i="75"/>
  <c r="M155" i="75" s="1"/>
  <c r="D303" i="80"/>
  <c r="D296" i="80"/>
  <c r="D268" i="80"/>
  <c r="D270" i="80" s="1"/>
  <c r="D269" i="80" s="1"/>
  <c r="D277" i="80"/>
  <c r="D82" i="71" s="1"/>
  <c r="G127" i="89"/>
  <c r="E138" i="91"/>
  <c r="F138" i="89"/>
  <c r="C24" i="95"/>
  <c r="D19" i="95"/>
  <c r="M146" i="75"/>
  <c r="M141" i="75"/>
  <c r="M136" i="75"/>
  <c r="L79" i="75"/>
  <c r="F138" i="90"/>
  <c r="G295" i="80"/>
  <c r="F77" i="48"/>
  <c r="F61" i="48"/>
  <c r="F69" i="48"/>
  <c r="F79" i="48"/>
  <c r="F71" i="48"/>
  <c r="F63" i="48"/>
  <c r="F14" i="48"/>
  <c r="F13" i="48" s="1"/>
  <c r="F11" i="48"/>
  <c r="E127" i="90"/>
  <c r="G105" i="91"/>
  <c r="H286" i="90"/>
  <c r="H276" i="90"/>
  <c r="H271" i="90"/>
  <c r="F60" i="89"/>
  <c r="C14" i="9"/>
  <c r="D10" i="9"/>
  <c r="I74" i="71"/>
  <c r="M147" i="75"/>
  <c r="M142" i="75"/>
  <c r="M137" i="75"/>
  <c r="E143" i="81"/>
  <c r="E145" i="81"/>
  <c r="E134" i="81"/>
  <c r="E137" i="81"/>
  <c r="E141" i="81"/>
  <c r="E135" i="81"/>
  <c r="E122" i="81"/>
  <c r="E125" i="81"/>
  <c r="E107" i="81"/>
  <c r="E112" i="81"/>
  <c r="E115" i="81"/>
  <c r="E120" i="81"/>
  <c r="E123" i="81"/>
  <c r="E110" i="81"/>
  <c r="E113" i="81"/>
  <c r="E131" i="81"/>
  <c r="E133" i="81"/>
  <c r="E121" i="81"/>
  <c r="E126" i="81"/>
  <c r="E108" i="81"/>
  <c r="E111" i="81"/>
  <c r="E116" i="81"/>
  <c r="E147" i="81"/>
  <c r="E72" i="81"/>
  <c r="E76" i="81"/>
  <c r="E80" i="81"/>
  <c r="E64" i="81"/>
  <c r="E129" i="81"/>
  <c r="E109" i="81"/>
  <c r="E71" i="81"/>
  <c r="E75" i="81"/>
  <c r="E79" i="81"/>
  <c r="E65" i="81"/>
  <c r="E136" i="81"/>
  <c r="E117" i="81"/>
  <c r="E68" i="81"/>
  <c r="E70" i="81"/>
  <c r="E74" i="81"/>
  <c r="E78" i="81"/>
  <c r="E62" i="81"/>
  <c r="E66" i="81"/>
  <c r="E124" i="81"/>
  <c r="E63" i="81"/>
  <c r="E119" i="81"/>
  <c r="E114" i="81"/>
  <c r="E69" i="81"/>
  <c r="E73" i="81"/>
  <c r="E77" i="81"/>
  <c r="E67" i="81"/>
  <c r="E106" i="81"/>
  <c r="E105" i="81" s="1"/>
  <c r="E128" i="81"/>
  <c r="E139" i="81"/>
  <c r="E61" i="81"/>
  <c r="E146" i="81"/>
  <c r="E140" i="81"/>
  <c r="E148" i="81"/>
  <c r="E142" i="81"/>
  <c r="E130" i="81"/>
  <c r="E144" i="81"/>
  <c r="E132" i="81"/>
  <c r="G138" i="90"/>
  <c r="F118" i="90"/>
  <c r="D60" i="95"/>
  <c r="F205" i="93"/>
  <c r="C150" i="78"/>
  <c r="C284" i="78"/>
  <c r="D77" i="48"/>
  <c r="D69" i="48"/>
  <c r="D79" i="48"/>
  <c r="D63" i="48"/>
  <c r="D73" i="48"/>
  <c r="D65" i="48"/>
  <c r="D71" i="48"/>
  <c r="D81" i="48"/>
  <c r="G42" i="75"/>
  <c r="G33" i="75"/>
  <c r="G41" i="75"/>
  <c r="G19" i="75"/>
  <c r="G39" i="75"/>
  <c r="G132" i="75" s="1"/>
  <c r="G17" i="75"/>
  <c r="G126" i="75" s="1"/>
  <c r="G37" i="75"/>
  <c r="G122" i="75" s="1"/>
  <c r="G27" i="75"/>
  <c r="G116" i="75" s="1"/>
  <c r="G18" i="75"/>
  <c r="G131" i="75" s="1"/>
  <c r="G45" i="75"/>
  <c r="G9" i="75"/>
  <c r="G40" i="75"/>
  <c r="G13" i="75"/>
  <c r="G20" i="75"/>
  <c r="G36" i="75"/>
  <c r="G117" i="75" s="1"/>
  <c r="F79" i="75"/>
  <c r="G43" i="75"/>
  <c r="G34" i="75"/>
  <c r="G31" i="75"/>
  <c r="G29" i="75"/>
  <c r="G26" i="75"/>
  <c r="G24" i="75"/>
  <c r="G22" i="75"/>
  <c r="G15" i="75"/>
  <c r="G12" i="75"/>
  <c r="G10" i="75"/>
  <c r="G38" i="75"/>
  <c r="G127" i="75" s="1"/>
  <c r="G16" i="75"/>
  <c r="G121" i="75" s="1"/>
  <c r="G30" i="75"/>
  <c r="G21" i="75"/>
  <c r="G32" i="75"/>
  <c r="G23" i="75"/>
  <c r="G35" i="75"/>
  <c r="G25" i="75"/>
  <c r="G11" i="75"/>
  <c r="G44" i="75"/>
  <c r="G28" i="75"/>
  <c r="G14" i="75"/>
  <c r="C277" i="78"/>
  <c r="C303" i="78"/>
  <c r="C304" i="78" s="1"/>
  <c r="C296" i="78"/>
  <c r="D207" i="81"/>
  <c r="D215" i="81"/>
  <c r="D223" i="81"/>
  <c r="D231" i="81"/>
  <c r="D239" i="81"/>
  <c r="D247" i="81"/>
  <c r="D255" i="81"/>
  <c r="D220" i="81"/>
  <c r="D236" i="81"/>
  <c r="D252" i="81"/>
  <c r="D230" i="81"/>
  <c r="C19" i="81"/>
  <c r="D234" i="81"/>
  <c r="D209" i="81"/>
  <c r="D217" i="81"/>
  <c r="D225" i="81"/>
  <c r="D233" i="81"/>
  <c r="D241" i="81"/>
  <c r="D249" i="81"/>
  <c r="D208" i="81"/>
  <c r="D224" i="81"/>
  <c r="D240" i="81"/>
  <c r="D206" i="81"/>
  <c r="D238" i="81"/>
  <c r="D210" i="81"/>
  <c r="D242" i="81"/>
  <c r="D211" i="81"/>
  <c r="D219" i="81"/>
  <c r="D227" i="81"/>
  <c r="D235" i="81"/>
  <c r="D243" i="81"/>
  <c r="D251" i="81"/>
  <c r="D212" i="81"/>
  <c r="D228" i="81"/>
  <c r="D244" i="81"/>
  <c r="D214" i="81"/>
  <c r="D246" i="81"/>
  <c r="D218" i="81"/>
  <c r="D250" i="81"/>
  <c r="D213" i="81"/>
  <c r="D221" i="81"/>
  <c r="D229" i="81"/>
  <c r="D237" i="81"/>
  <c r="D245" i="81"/>
  <c r="D253" i="81"/>
  <c r="D216" i="81"/>
  <c r="D232" i="81"/>
  <c r="D248" i="81"/>
  <c r="D222" i="81"/>
  <c r="D254" i="81"/>
  <c r="D226" i="81"/>
  <c r="F67" i="48"/>
  <c r="J284" i="91"/>
  <c r="J150" i="91"/>
  <c r="F138" i="95"/>
  <c r="C24" i="92"/>
  <c r="D19" i="92"/>
  <c r="F293" i="93"/>
  <c r="F39" i="71" s="1"/>
  <c r="G293" i="93"/>
  <c r="G39" i="71" s="1"/>
  <c r="E293" i="93"/>
  <c r="E39" i="71" s="1"/>
  <c r="D293" i="93"/>
  <c r="D39" i="71" s="1"/>
  <c r="C277" i="94"/>
  <c r="C303" i="94"/>
  <c r="C304" i="94" s="1"/>
  <c r="C296" i="94"/>
  <c r="F155" i="75"/>
  <c r="G155" i="75" s="1"/>
  <c r="C155" i="75"/>
  <c r="I101" i="71"/>
  <c r="H75" i="48"/>
  <c r="D14" i="48"/>
  <c r="D13" i="48" s="1"/>
  <c r="H47" i="75"/>
  <c r="J7" i="75"/>
  <c r="G60" i="89"/>
  <c r="E105" i="91"/>
  <c r="D146" i="90"/>
  <c r="D134" i="90"/>
  <c r="D108" i="90"/>
  <c r="D110" i="90"/>
  <c r="D112" i="90"/>
  <c r="D114" i="90"/>
  <c r="D116" i="90"/>
  <c r="D107" i="90"/>
  <c r="D144" i="90"/>
  <c r="D132" i="90"/>
  <c r="D109" i="90"/>
  <c r="D111" i="90"/>
  <c r="D113" i="90"/>
  <c r="D115" i="90"/>
  <c r="D117" i="90"/>
  <c r="D66" i="90"/>
  <c r="D70" i="90"/>
  <c r="D74" i="90"/>
  <c r="D78" i="90"/>
  <c r="D142" i="90"/>
  <c r="D130" i="90"/>
  <c r="D120" i="90"/>
  <c r="D122" i="90"/>
  <c r="D124" i="90"/>
  <c r="D126" i="90"/>
  <c r="D65" i="90"/>
  <c r="D69" i="90"/>
  <c r="D73" i="90"/>
  <c r="D77" i="90"/>
  <c r="D64" i="90"/>
  <c r="D68" i="90"/>
  <c r="D72" i="90"/>
  <c r="D76" i="90"/>
  <c r="D80" i="90"/>
  <c r="D61" i="90"/>
  <c r="D148" i="90"/>
  <c r="D62" i="90"/>
  <c r="D136" i="90"/>
  <c r="D121" i="90"/>
  <c r="D123" i="90"/>
  <c r="D125" i="90"/>
  <c r="D67" i="90"/>
  <c r="D75" i="90"/>
  <c r="D106" i="90"/>
  <c r="D128" i="90"/>
  <c r="D139" i="90"/>
  <c r="D71" i="90"/>
  <c r="D63" i="90"/>
  <c r="D79" i="90"/>
  <c r="D119" i="90"/>
  <c r="C10" i="90"/>
  <c r="D145" i="90"/>
  <c r="D133" i="90"/>
  <c r="D140" i="90"/>
  <c r="D147" i="90"/>
  <c r="D135" i="90"/>
  <c r="D141" i="90"/>
  <c r="D129" i="90"/>
  <c r="D137" i="90"/>
  <c r="D143" i="90"/>
  <c r="D131" i="90"/>
  <c r="E118" i="90"/>
  <c r="G60" i="91"/>
  <c r="I78" i="71"/>
  <c r="E71" i="71"/>
  <c r="G71" i="71"/>
  <c r="E295" i="80"/>
  <c r="C286" i="93"/>
  <c r="C285" i="93" s="1"/>
  <c r="J112" i="70" s="1"/>
  <c r="C276" i="93"/>
  <c r="C258" i="93"/>
  <c r="C258" i="94"/>
  <c r="G67" i="48"/>
  <c r="D67" i="48"/>
  <c r="H284" i="89"/>
  <c r="H150" i="89"/>
  <c r="I284" i="81"/>
  <c r="I150" i="81"/>
  <c r="C150" i="89"/>
  <c r="C284" i="89"/>
  <c r="F205" i="91"/>
  <c r="G60" i="90"/>
  <c r="E127" i="94"/>
  <c r="E250" i="93"/>
  <c r="E249" i="93"/>
  <c r="E245" i="93"/>
  <c r="E241" i="93"/>
  <c r="E237" i="93"/>
  <c r="E233" i="93"/>
  <c r="E229" i="93"/>
  <c r="E225" i="93"/>
  <c r="E221" i="93"/>
  <c r="E217" i="93"/>
  <c r="E209" i="93"/>
  <c r="E208" i="93"/>
  <c r="E214" i="93"/>
  <c r="E255" i="93"/>
  <c r="E248" i="93"/>
  <c r="E244" i="93"/>
  <c r="E240" i="93"/>
  <c r="E236" i="93"/>
  <c r="E232" i="93"/>
  <c r="E228" i="93"/>
  <c r="E224" i="93"/>
  <c r="E220" i="93"/>
  <c r="E216" i="93"/>
  <c r="E211" i="93"/>
  <c r="E212" i="93"/>
  <c r="E210" i="93"/>
  <c r="E254" i="93"/>
  <c r="E247" i="93"/>
  <c r="E243" i="93"/>
  <c r="E239" i="93"/>
  <c r="E235" i="93"/>
  <c r="E231" i="93"/>
  <c r="E227" i="93"/>
  <c r="E223" i="93"/>
  <c r="E219" i="93"/>
  <c r="E215" i="93"/>
  <c r="E213" i="93"/>
  <c r="E251" i="93"/>
  <c r="E253" i="93"/>
  <c r="E246" i="93"/>
  <c r="E242" i="93"/>
  <c r="E238" i="93"/>
  <c r="E234" i="93"/>
  <c r="E230" i="93"/>
  <c r="E226" i="93"/>
  <c r="E222" i="93"/>
  <c r="E218" i="93"/>
  <c r="E207" i="93"/>
  <c r="E252" i="93"/>
  <c r="E206" i="93"/>
  <c r="E205" i="93" s="1"/>
  <c r="C24" i="89"/>
  <c r="D19" i="89"/>
  <c r="G138" i="9"/>
  <c r="G105" i="9"/>
  <c r="G118" i="9"/>
  <c r="D297" i="90"/>
  <c r="D298" i="90"/>
  <c r="D134" i="71" s="1"/>
  <c r="H96" i="75"/>
  <c r="I136" i="75"/>
  <c r="I141" i="75"/>
  <c r="I146" i="75"/>
  <c r="F142" i="92"/>
  <c r="F130" i="92"/>
  <c r="F144" i="92"/>
  <c r="F132" i="92"/>
  <c r="F146" i="92"/>
  <c r="F134" i="92"/>
  <c r="F148" i="92"/>
  <c r="F122" i="92"/>
  <c r="F126" i="92"/>
  <c r="F107" i="92"/>
  <c r="F111" i="92"/>
  <c r="F115" i="92"/>
  <c r="F121" i="92"/>
  <c r="F125" i="92"/>
  <c r="F110" i="92"/>
  <c r="F114" i="92"/>
  <c r="F63" i="92"/>
  <c r="F67" i="92"/>
  <c r="F71" i="92"/>
  <c r="F75" i="92"/>
  <c r="F79" i="92"/>
  <c r="F136" i="92"/>
  <c r="F120" i="92"/>
  <c r="F124" i="92"/>
  <c r="F109" i="92"/>
  <c r="F113" i="92"/>
  <c r="F117" i="92"/>
  <c r="F66" i="92"/>
  <c r="F70" i="92"/>
  <c r="F74" i="92"/>
  <c r="F78" i="92"/>
  <c r="F64" i="92"/>
  <c r="F65" i="92"/>
  <c r="F68" i="92"/>
  <c r="F69" i="92"/>
  <c r="F72" i="92"/>
  <c r="F73" i="92"/>
  <c r="F76" i="92"/>
  <c r="F77" i="92"/>
  <c r="F80" i="92"/>
  <c r="F108" i="92"/>
  <c r="F112" i="92"/>
  <c r="F116" i="92"/>
  <c r="F61" i="92"/>
  <c r="F60" i="92" s="1"/>
  <c r="F123" i="92"/>
  <c r="F62" i="92"/>
  <c r="F106" i="92"/>
  <c r="F128" i="92"/>
  <c r="F139" i="92"/>
  <c r="F119" i="92"/>
  <c r="F143" i="92"/>
  <c r="F137" i="92"/>
  <c r="F140" i="92"/>
  <c r="F145" i="92"/>
  <c r="F131" i="92"/>
  <c r="F147" i="92"/>
  <c r="F133" i="92"/>
  <c r="F141" i="92"/>
  <c r="F129" i="92"/>
  <c r="F135" i="92"/>
  <c r="J302" i="91"/>
  <c r="J304" i="91" s="1"/>
  <c r="J124" i="71" s="1"/>
  <c r="J282" i="91"/>
  <c r="J108" i="71" s="1"/>
  <c r="I256" i="94"/>
  <c r="I294" i="94"/>
  <c r="G207" i="81"/>
  <c r="G255" i="81"/>
  <c r="G254" i="81"/>
  <c r="G238" i="81"/>
  <c r="G230" i="81"/>
  <c r="G222" i="81"/>
  <c r="G206" i="81"/>
  <c r="G253" i="81"/>
  <c r="G243" i="81"/>
  <c r="G235" i="81"/>
  <c r="G227" i="81"/>
  <c r="G219" i="81"/>
  <c r="G247" i="81"/>
  <c r="G209" i="81"/>
  <c r="G245" i="81"/>
  <c r="G244" i="81"/>
  <c r="G236" i="81"/>
  <c r="G228" i="81"/>
  <c r="G220" i="81"/>
  <c r="G210" i="81"/>
  <c r="G251" i="81"/>
  <c r="G241" i="81"/>
  <c r="G233" i="81"/>
  <c r="G225" i="81"/>
  <c r="G217" i="81"/>
  <c r="G212" i="81"/>
  <c r="G211" i="81"/>
  <c r="G252" i="81"/>
  <c r="G242" i="81"/>
  <c r="G234" i="81"/>
  <c r="G226" i="81"/>
  <c r="G218" i="81"/>
  <c r="G214" i="81"/>
  <c r="G249" i="81"/>
  <c r="G239" i="81"/>
  <c r="G231" i="81"/>
  <c r="G223" i="81"/>
  <c r="G215" i="81"/>
  <c r="G213" i="81"/>
  <c r="G250" i="81"/>
  <c r="G240" i="81"/>
  <c r="G232" i="81"/>
  <c r="G224" i="81"/>
  <c r="G216" i="81"/>
  <c r="G246" i="81"/>
  <c r="G248" i="81"/>
  <c r="G237" i="81"/>
  <c r="G229" i="81"/>
  <c r="G221" i="81"/>
  <c r="G208" i="81"/>
  <c r="F293" i="92"/>
  <c r="F38" i="71" s="1"/>
  <c r="D293" i="92"/>
  <c r="D38" i="71" s="1"/>
  <c r="G293" i="92"/>
  <c r="G38" i="71" s="1"/>
  <c r="E293" i="92"/>
  <c r="E38" i="71" s="1"/>
  <c r="C282" i="9"/>
  <c r="C302" i="9"/>
  <c r="C150" i="9"/>
  <c r="G226" i="94"/>
  <c r="G222" i="94"/>
  <c r="G218" i="94"/>
  <c r="G212" i="94"/>
  <c r="G209" i="94"/>
  <c r="G207" i="94"/>
  <c r="G248" i="94"/>
  <c r="G240" i="94"/>
  <c r="G232" i="94"/>
  <c r="G253" i="94"/>
  <c r="G245" i="94"/>
  <c r="G237" i="94"/>
  <c r="G229" i="94"/>
  <c r="G225" i="94"/>
  <c r="G221" i="94"/>
  <c r="G206" i="94"/>
  <c r="G214" i="94"/>
  <c r="G213" i="94"/>
  <c r="G254" i="94"/>
  <c r="G246" i="94"/>
  <c r="G238" i="94"/>
  <c r="G230" i="94"/>
  <c r="G251" i="94"/>
  <c r="G243" i="94"/>
  <c r="G235" i="94"/>
  <c r="G227" i="94"/>
  <c r="G219" i="94"/>
  <c r="G215" i="94"/>
  <c r="G250" i="94"/>
  <c r="G234" i="94"/>
  <c r="G247" i="94"/>
  <c r="G231" i="94"/>
  <c r="G224" i="94"/>
  <c r="G208" i="94"/>
  <c r="G216" i="94"/>
  <c r="G244" i="94"/>
  <c r="G228" i="94"/>
  <c r="G241" i="94"/>
  <c r="G223" i="94"/>
  <c r="G210" i="94"/>
  <c r="G211" i="94"/>
  <c r="G242" i="94"/>
  <c r="G255" i="94"/>
  <c r="G239" i="94"/>
  <c r="G236" i="94"/>
  <c r="G233" i="94"/>
  <c r="G220" i="94"/>
  <c r="G249" i="94"/>
  <c r="G217" i="94"/>
  <c r="G252" i="94"/>
  <c r="F299" i="90"/>
  <c r="F145" i="71" s="1"/>
  <c r="F295" i="90"/>
  <c r="G127" i="94"/>
  <c r="G60" i="94"/>
  <c r="F138" i="94"/>
  <c r="I277" i="93"/>
  <c r="I88" i="71" s="1"/>
  <c r="I296" i="93"/>
  <c r="I268" i="93"/>
  <c r="I270" i="93" s="1"/>
  <c r="I269" i="93" s="1"/>
  <c r="I303" i="93"/>
  <c r="G118" i="92"/>
  <c r="G104" i="92" s="1"/>
  <c r="G149" i="92" s="1"/>
  <c r="E105" i="92"/>
  <c r="I303" i="81"/>
  <c r="I296" i="81"/>
  <c r="I277" i="81"/>
  <c r="I83" i="71" s="1"/>
  <c r="I268" i="81"/>
  <c r="I270" i="81" s="1"/>
  <c r="I269" i="81" s="1"/>
  <c r="E105" i="93"/>
  <c r="E138" i="93"/>
  <c r="H303" i="92"/>
  <c r="H277" i="92"/>
  <c r="H87" i="71" s="1"/>
  <c r="H268" i="92"/>
  <c r="H270" i="92" s="1"/>
  <c r="H269" i="92" s="1"/>
  <c r="H296" i="92"/>
  <c r="E127" i="95"/>
  <c r="D295" i="80"/>
  <c r="D299" i="80"/>
  <c r="D142" i="71" s="1"/>
  <c r="I8" i="46"/>
  <c r="I72" i="48"/>
  <c r="I74" i="48"/>
  <c r="I68" i="48"/>
  <c r="I60" i="48"/>
  <c r="I62" i="48"/>
  <c r="I70" i="48"/>
  <c r="B97" i="71"/>
  <c r="A96" i="71"/>
  <c r="C6" i="47"/>
  <c r="C6" i="48"/>
  <c r="N14" i="48"/>
  <c r="N13" i="48" s="1"/>
  <c r="N11" i="48"/>
  <c r="G138" i="89"/>
  <c r="I302" i="81"/>
  <c r="I304" i="81" s="1"/>
  <c r="I121" i="71" s="1"/>
  <c r="I282" i="81"/>
  <c r="I105" i="71" s="1"/>
  <c r="E118" i="91"/>
  <c r="E60" i="91"/>
  <c r="E105" i="90"/>
  <c r="D130" i="94"/>
  <c r="D145" i="94"/>
  <c r="D147" i="94"/>
  <c r="D121" i="94"/>
  <c r="D148" i="94"/>
  <c r="D132" i="94"/>
  <c r="D136" i="94"/>
  <c r="D120" i="94"/>
  <c r="D126" i="94"/>
  <c r="D107" i="94"/>
  <c r="D111" i="94"/>
  <c r="D115" i="94"/>
  <c r="D66" i="94"/>
  <c r="D70" i="94"/>
  <c r="D74" i="94"/>
  <c r="D78" i="94"/>
  <c r="D125" i="94"/>
  <c r="D110" i="94"/>
  <c r="D114" i="94"/>
  <c r="D65" i="94"/>
  <c r="D69" i="94"/>
  <c r="D73" i="94"/>
  <c r="D77" i="94"/>
  <c r="D134" i="94"/>
  <c r="D122" i="94"/>
  <c r="D124" i="94"/>
  <c r="D109" i="94"/>
  <c r="D113" i="94"/>
  <c r="D117" i="94"/>
  <c r="D64" i="94"/>
  <c r="D68" i="94"/>
  <c r="D72" i="94"/>
  <c r="D76" i="94"/>
  <c r="D80" i="94"/>
  <c r="D108" i="94"/>
  <c r="D75" i="94"/>
  <c r="D123" i="94"/>
  <c r="D112" i="94"/>
  <c r="D63" i="94"/>
  <c r="D79" i="94"/>
  <c r="D61" i="94"/>
  <c r="D116" i="94"/>
  <c r="D67" i="94"/>
  <c r="D62" i="94"/>
  <c r="D106" i="94"/>
  <c r="D128" i="94"/>
  <c r="D127" i="94" s="1"/>
  <c r="D139" i="94"/>
  <c r="D71" i="94"/>
  <c r="D119" i="94"/>
  <c r="C10" i="94"/>
  <c r="D140" i="94"/>
  <c r="D146" i="94"/>
  <c r="D135" i="94"/>
  <c r="D141" i="94"/>
  <c r="D142" i="94"/>
  <c r="D129" i="94"/>
  <c r="D137" i="94"/>
  <c r="D143" i="94"/>
  <c r="D131" i="94"/>
  <c r="D144" i="94"/>
  <c r="D133" i="94"/>
  <c r="E268" i="80"/>
  <c r="E270" i="80" s="1"/>
  <c r="E269" i="80" s="1"/>
  <c r="E277" i="80"/>
  <c r="E82" i="71" s="1"/>
  <c r="E296" i="80"/>
  <c r="E303" i="80"/>
  <c r="E304" i="80" s="1"/>
  <c r="E120" i="71" s="1"/>
  <c r="C286" i="90"/>
  <c r="C276" i="90"/>
  <c r="C278" i="90" s="1"/>
  <c r="C279" i="90" s="1"/>
  <c r="C258" i="90"/>
  <c r="F81" i="48"/>
  <c r="O51" i="75"/>
  <c r="O56" i="75"/>
  <c r="O55" i="75"/>
  <c r="O53" i="75"/>
  <c r="O128" i="75" s="1"/>
  <c r="O77" i="75"/>
  <c r="O60" i="75"/>
  <c r="O75" i="75"/>
  <c r="O65" i="75"/>
  <c r="O71" i="75"/>
  <c r="O67" i="75"/>
  <c r="O63" i="75"/>
  <c r="O61" i="75"/>
  <c r="O50" i="75"/>
  <c r="O57" i="75"/>
  <c r="O52" i="75"/>
  <c r="O123" i="75" s="1"/>
  <c r="O59" i="75"/>
  <c r="O118" i="75" s="1"/>
  <c r="O72" i="75"/>
  <c r="O68" i="75"/>
  <c r="O78" i="75"/>
  <c r="O76" i="75"/>
  <c r="O73" i="75"/>
  <c r="O69" i="75"/>
  <c r="O64" i="75"/>
  <c r="O62" i="75"/>
  <c r="O58" i="75"/>
  <c r="O54" i="75"/>
  <c r="O133" i="75" s="1"/>
  <c r="O49" i="75"/>
  <c r="O70" i="75"/>
  <c r="O74" i="75"/>
  <c r="O66" i="75"/>
  <c r="N79" i="75"/>
  <c r="G51" i="75"/>
  <c r="G56" i="75"/>
  <c r="G55" i="75"/>
  <c r="G53" i="75"/>
  <c r="G128" i="75" s="1"/>
  <c r="G77" i="75"/>
  <c r="G60" i="75"/>
  <c r="G78" i="75"/>
  <c r="G76" i="75"/>
  <c r="G75" i="75"/>
  <c r="G71" i="75"/>
  <c r="G67" i="75"/>
  <c r="G63" i="75"/>
  <c r="G61" i="75"/>
  <c r="G50" i="75"/>
  <c r="G57" i="75"/>
  <c r="G54" i="75"/>
  <c r="G133" i="75" s="1"/>
  <c r="G59" i="75"/>
  <c r="G118" i="75" s="1"/>
  <c r="G72" i="75"/>
  <c r="G68" i="75"/>
  <c r="G65" i="75"/>
  <c r="G73" i="75"/>
  <c r="G69" i="75"/>
  <c r="G64" i="75"/>
  <c r="G62" i="75"/>
  <c r="G58" i="75"/>
  <c r="G74" i="75"/>
  <c r="G66" i="75"/>
  <c r="G49" i="75"/>
  <c r="G52" i="75"/>
  <c r="G123" i="75" s="1"/>
  <c r="G70" i="75"/>
  <c r="E141" i="89"/>
  <c r="E129" i="89"/>
  <c r="E137" i="89"/>
  <c r="E148" i="89"/>
  <c r="E136" i="89"/>
  <c r="E107" i="89"/>
  <c r="E115" i="89"/>
  <c r="E122" i="89"/>
  <c r="E112" i="89"/>
  <c r="E66" i="89"/>
  <c r="E106" i="89"/>
  <c r="E114" i="89"/>
  <c r="E75" i="89"/>
  <c r="E143" i="89"/>
  <c r="E131" i="89"/>
  <c r="E142" i="89"/>
  <c r="E130" i="89"/>
  <c r="E121" i="89"/>
  <c r="E109" i="89"/>
  <c r="E117" i="89"/>
  <c r="E124" i="89"/>
  <c r="E116" i="89"/>
  <c r="E76" i="89"/>
  <c r="E119" i="89"/>
  <c r="E139" i="89"/>
  <c r="E61" i="89"/>
  <c r="E77" i="89"/>
  <c r="E145" i="89"/>
  <c r="E133" i="89"/>
  <c r="E144" i="89"/>
  <c r="E132" i="89"/>
  <c r="E123" i="89"/>
  <c r="E111" i="89"/>
  <c r="E140" i="89"/>
  <c r="E126" i="89"/>
  <c r="E62" i="89"/>
  <c r="E78" i="89"/>
  <c r="E63" i="89"/>
  <c r="E79" i="89"/>
  <c r="E147" i="89"/>
  <c r="E125" i="89"/>
  <c r="E64" i="89"/>
  <c r="E65" i="89"/>
  <c r="E135" i="89"/>
  <c r="E113" i="89"/>
  <c r="E80" i="89"/>
  <c r="E146" i="89"/>
  <c r="E120" i="89"/>
  <c r="E128" i="89"/>
  <c r="E134" i="89"/>
  <c r="E110" i="89"/>
  <c r="E108" i="89"/>
  <c r="F118" i="89"/>
  <c r="H256" i="81"/>
  <c r="H294" i="81"/>
  <c r="G13" i="48"/>
  <c r="J304" i="93"/>
  <c r="J126" i="71" s="1"/>
  <c r="J286" i="90"/>
  <c r="J276" i="90"/>
  <c r="J271" i="90"/>
  <c r="J258" i="90"/>
  <c r="J150" i="92"/>
  <c r="J284" i="92"/>
  <c r="K33" i="75"/>
  <c r="K17" i="75"/>
  <c r="K126" i="75" s="1"/>
  <c r="K37" i="75"/>
  <c r="K122" i="75" s="1"/>
  <c r="K27" i="75"/>
  <c r="K116" i="75" s="1"/>
  <c r="K42" i="75"/>
  <c r="K41" i="75"/>
  <c r="K19" i="75"/>
  <c r="K39" i="75"/>
  <c r="K132" i="75" s="1"/>
  <c r="K40" i="75"/>
  <c r="K20" i="75"/>
  <c r="K36" i="75"/>
  <c r="K117" i="75" s="1"/>
  <c r="J79" i="75"/>
  <c r="K38" i="75"/>
  <c r="K127" i="75" s="1"/>
  <c r="K16" i="75"/>
  <c r="K121" i="75" s="1"/>
  <c r="K44" i="75"/>
  <c r="K35" i="75"/>
  <c r="K32" i="75"/>
  <c r="K30" i="75"/>
  <c r="K28" i="75"/>
  <c r="K25" i="75"/>
  <c r="K23" i="75"/>
  <c r="K21" i="75"/>
  <c r="K14" i="75"/>
  <c r="K11" i="75"/>
  <c r="K45" i="75"/>
  <c r="K9" i="75"/>
  <c r="K43" i="75"/>
  <c r="K26" i="75"/>
  <c r="K12" i="75"/>
  <c r="K29" i="75"/>
  <c r="K15" i="75"/>
  <c r="K13" i="75"/>
  <c r="K31" i="75"/>
  <c r="K22" i="75"/>
  <c r="K18" i="75"/>
  <c r="K131" i="75" s="1"/>
  <c r="K34" i="75"/>
  <c r="K24" i="75"/>
  <c r="K10" i="75"/>
  <c r="F146" i="81"/>
  <c r="F136" i="81"/>
  <c r="F142" i="81"/>
  <c r="F134" i="81"/>
  <c r="F124" i="81"/>
  <c r="F114" i="81"/>
  <c r="F130" i="81"/>
  <c r="F122" i="81"/>
  <c r="F112" i="81"/>
  <c r="F68" i="81"/>
  <c r="F120" i="81"/>
  <c r="F110" i="81"/>
  <c r="F126" i="81"/>
  <c r="F116" i="81"/>
  <c r="F69" i="81"/>
  <c r="F73" i="81"/>
  <c r="F77" i="81"/>
  <c r="F63" i="81"/>
  <c r="F67" i="81"/>
  <c r="F72" i="81"/>
  <c r="F76" i="81"/>
  <c r="F80" i="81"/>
  <c r="F64" i="81"/>
  <c r="F71" i="81"/>
  <c r="F75" i="81"/>
  <c r="F79" i="81"/>
  <c r="F61" i="81"/>
  <c r="F65" i="81"/>
  <c r="F139" i="81"/>
  <c r="F108" i="81"/>
  <c r="F70" i="81"/>
  <c r="F74" i="81"/>
  <c r="F78" i="81"/>
  <c r="F62" i="81"/>
  <c r="F106" i="81"/>
  <c r="F66" i="81"/>
  <c r="F119" i="81"/>
  <c r="F128" i="81"/>
  <c r="F140" i="81"/>
  <c r="F147" i="81"/>
  <c r="F145" i="81"/>
  <c r="F131" i="81"/>
  <c r="F117" i="81"/>
  <c r="F109" i="81"/>
  <c r="F107" i="81"/>
  <c r="F133" i="81"/>
  <c r="F141" i="81"/>
  <c r="F111" i="81"/>
  <c r="F121" i="81"/>
  <c r="F135" i="81"/>
  <c r="F143" i="81"/>
  <c r="F113" i="81"/>
  <c r="F123" i="81"/>
  <c r="F137" i="81"/>
  <c r="F144" i="81"/>
  <c r="F129" i="81"/>
  <c r="F115" i="81"/>
  <c r="F125" i="81"/>
  <c r="F132" i="81"/>
  <c r="F148" i="81"/>
  <c r="G127" i="90"/>
  <c r="G105" i="90"/>
  <c r="F127" i="90"/>
  <c r="D142" i="89"/>
  <c r="D130" i="89"/>
  <c r="D140" i="89"/>
  <c r="D126" i="89"/>
  <c r="D114" i="89"/>
  <c r="D66" i="89"/>
  <c r="D141" i="89"/>
  <c r="D129" i="89"/>
  <c r="D137" i="89"/>
  <c r="D109" i="89"/>
  <c r="D75" i="89"/>
  <c r="D61" i="89"/>
  <c r="D144" i="89"/>
  <c r="D132" i="89"/>
  <c r="D120" i="89"/>
  <c r="D108" i="89"/>
  <c r="D116" i="89"/>
  <c r="D76" i="89"/>
  <c r="D143" i="89"/>
  <c r="D131" i="89"/>
  <c r="D121" i="89"/>
  <c r="D113" i="89"/>
  <c r="D79" i="89"/>
  <c r="D128" i="89"/>
  <c r="D107" i="89"/>
  <c r="D65" i="89"/>
  <c r="D146" i="89"/>
  <c r="D134" i="89"/>
  <c r="D122" i="89"/>
  <c r="D110" i="89"/>
  <c r="D62" i="89"/>
  <c r="D78" i="89"/>
  <c r="D145" i="89"/>
  <c r="D133" i="89"/>
  <c r="D123" i="89"/>
  <c r="D117" i="89"/>
  <c r="D106" i="89"/>
  <c r="D111" i="89"/>
  <c r="D77" i="89"/>
  <c r="D136" i="89"/>
  <c r="D80" i="89"/>
  <c r="D63" i="89"/>
  <c r="C10" i="89"/>
  <c r="D124" i="89"/>
  <c r="D147" i="89"/>
  <c r="D119" i="89"/>
  <c r="D112" i="89"/>
  <c r="D135" i="89"/>
  <c r="D139" i="89"/>
  <c r="D115" i="89"/>
  <c r="D64" i="89"/>
  <c r="D148" i="89"/>
  <c r="D125" i="89"/>
  <c r="E105" i="94"/>
  <c r="E118" i="94"/>
  <c r="B203" i="91"/>
  <c r="B203" i="92" s="1"/>
  <c r="B182" i="91"/>
  <c r="B182" i="92" s="1"/>
  <c r="F205" i="89"/>
  <c r="J296" i="90"/>
  <c r="J268" i="90"/>
  <c r="J270" i="90" s="1"/>
  <c r="J269" i="90" s="1"/>
  <c r="J277" i="90"/>
  <c r="J85" i="71" s="1"/>
  <c r="J303" i="90"/>
  <c r="D10" i="78"/>
  <c r="C14" i="78"/>
  <c r="E64" i="78"/>
  <c r="E65" i="78"/>
  <c r="E66" i="78"/>
  <c r="E67" i="78"/>
  <c r="E107" i="78"/>
  <c r="E111" i="78"/>
  <c r="E115" i="78"/>
  <c r="E121" i="78"/>
  <c r="E125" i="78"/>
  <c r="E130" i="78"/>
  <c r="E134" i="78"/>
  <c r="E142" i="78"/>
  <c r="E146" i="78"/>
  <c r="E61" i="78"/>
  <c r="E62" i="78"/>
  <c r="E63" i="78"/>
  <c r="E108" i="78"/>
  <c r="E112" i="78"/>
  <c r="E116" i="78"/>
  <c r="E122" i="78"/>
  <c r="E126" i="78"/>
  <c r="E131" i="78"/>
  <c r="E135" i="78"/>
  <c r="E139" i="78"/>
  <c r="E143" i="78"/>
  <c r="E147" i="78"/>
  <c r="E106" i="78"/>
  <c r="E110" i="78"/>
  <c r="E114" i="78"/>
  <c r="E120" i="78"/>
  <c r="E124" i="78"/>
  <c r="E129" i="78"/>
  <c r="E133" i="78"/>
  <c r="E137" i="78"/>
  <c r="E141" i="78"/>
  <c r="E145" i="78"/>
  <c r="E123" i="78"/>
  <c r="E140" i="78"/>
  <c r="E69" i="78"/>
  <c r="E73" i="78"/>
  <c r="E77" i="78"/>
  <c r="E109" i="78"/>
  <c r="E128" i="78"/>
  <c r="E144" i="78"/>
  <c r="E70" i="78"/>
  <c r="E74" i="78"/>
  <c r="E78" i="78"/>
  <c r="E113" i="78"/>
  <c r="E132" i="78"/>
  <c r="E148" i="78"/>
  <c r="E71" i="78"/>
  <c r="E75" i="78"/>
  <c r="E79" i="78"/>
  <c r="E119" i="78"/>
  <c r="E68" i="78"/>
  <c r="E136" i="78"/>
  <c r="E72" i="78"/>
  <c r="E117" i="78"/>
  <c r="E76" i="78"/>
  <c r="E80" i="78"/>
  <c r="F63" i="78"/>
  <c r="F107" i="78"/>
  <c r="F111" i="78"/>
  <c r="F115" i="78"/>
  <c r="F122" i="78"/>
  <c r="F126" i="78"/>
  <c r="F131" i="78"/>
  <c r="F135" i="78"/>
  <c r="F139" i="78"/>
  <c r="F143" i="78"/>
  <c r="F147" i="78"/>
  <c r="F64" i="78"/>
  <c r="F65" i="78"/>
  <c r="F66" i="78"/>
  <c r="F67" i="78"/>
  <c r="F108" i="78"/>
  <c r="F112" i="78"/>
  <c r="F116" i="78"/>
  <c r="F119" i="78"/>
  <c r="F123" i="78"/>
  <c r="F128" i="78"/>
  <c r="F132" i="78"/>
  <c r="F136" i="78"/>
  <c r="F140" i="78"/>
  <c r="F144" i="78"/>
  <c r="F148" i="78"/>
  <c r="F106" i="78"/>
  <c r="F110" i="78"/>
  <c r="F114" i="78"/>
  <c r="F121" i="78"/>
  <c r="F125" i="78"/>
  <c r="F130" i="78"/>
  <c r="F134" i="78"/>
  <c r="F142" i="78"/>
  <c r="F146" i="78"/>
  <c r="F62" i="78"/>
  <c r="F117" i="78"/>
  <c r="F120" i="78"/>
  <c r="F137" i="78"/>
  <c r="F70" i="78"/>
  <c r="F74" i="78"/>
  <c r="F78" i="78"/>
  <c r="F124" i="78"/>
  <c r="F141" i="78"/>
  <c r="F71" i="78"/>
  <c r="F75" i="78"/>
  <c r="F79" i="78"/>
  <c r="F109" i="78"/>
  <c r="F129" i="78"/>
  <c r="F145" i="78"/>
  <c r="F68" i="78"/>
  <c r="F72" i="78"/>
  <c r="F76" i="78"/>
  <c r="F80" i="78"/>
  <c r="F113" i="78"/>
  <c r="F69" i="78"/>
  <c r="F61" i="78"/>
  <c r="F73" i="78"/>
  <c r="F133" i="78"/>
  <c r="F77" i="78"/>
  <c r="G62" i="78"/>
  <c r="G66" i="78"/>
  <c r="G108" i="78"/>
  <c r="G112" i="78"/>
  <c r="G116" i="78"/>
  <c r="G119" i="78"/>
  <c r="G123" i="78"/>
  <c r="G128" i="78"/>
  <c r="G132" i="78"/>
  <c r="G136" i="78"/>
  <c r="G140" i="78"/>
  <c r="G144" i="78"/>
  <c r="G148" i="78"/>
  <c r="G109" i="78"/>
  <c r="G113" i="78"/>
  <c r="G117" i="78"/>
  <c r="G120" i="78"/>
  <c r="G124" i="78"/>
  <c r="G129" i="78"/>
  <c r="G133" i="78"/>
  <c r="G137" i="78"/>
  <c r="G141" i="78"/>
  <c r="G145" i="78"/>
  <c r="G61" i="78"/>
  <c r="G107" i="78"/>
  <c r="G111" i="78"/>
  <c r="G115" i="78"/>
  <c r="G122" i="78"/>
  <c r="G126" i="78"/>
  <c r="G131" i="78"/>
  <c r="G135" i="78"/>
  <c r="G139" i="78"/>
  <c r="G138" i="78" s="1"/>
  <c r="G143" i="78"/>
  <c r="G147" i="78"/>
  <c r="G64" i="78"/>
  <c r="G67" i="78"/>
  <c r="G114" i="78"/>
  <c r="G134" i="78"/>
  <c r="G71" i="78"/>
  <c r="G75" i="78"/>
  <c r="G79" i="78"/>
  <c r="G121" i="78"/>
  <c r="G68" i="78"/>
  <c r="G72" i="78"/>
  <c r="G76" i="78"/>
  <c r="G80" i="78"/>
  <c r="G63" i="78"/>
  <c r="G65" i="78"/>
  <c r="G106" i="78"/>
  <c r="G125" i="78"/>
  <c r="G142" i="78"/>
  <c r="G69" i="78"/>
  <c r="G73" i="78"/>
  <c r="G77" i="78"/>
  <c r="G110" i="78"/>
  <c r="G78" i="78"/>
  <c r="G130" i="78"/>
  <c r="G146" i="78"/>
  <c r="G70" i="78"/>
  <c r="G74" i="78"/>
  <c r="K13" i="48"/>
  <c r="G60" i="9"/>
  <c r="G127" i="9"/>
  <c r="F285" i="80"/>
  <c r="D104" i="71"/>
  <c r="D283" i="80"/>
  <c r="D55" i="71" s="1"/>
  <c r="D288" i="80"/>
  <c r="D153" i="71" s="1"/>
  <c r="G298" i="90"/>
  <c r="G134" i="71" s="1"/>
  <c r="G297" i="90"/>
  <c r="G9" i="48"/>
  <c r="F59" i="48"/>
  <c r="I14" i="48"/>
  <c r="I11" i="48" s="1"/>
  <c r="G101" i="75"/>
  <c r="H284" i="91"/>
  <c r="H150" i="91"/>
  <c r="J284" i="89"/>
  <c r="J150" i="89"/>
  <c r="C282" i="90"/>
  <c r="C283" i="90" s="1"/>
  <c r="G111" i="70" s="1"/>
  <c r="C302" i="90"/>
  <c r="C304" i="90" s="1"/>
  <c r="H150" i="92"/>
  <c r="H282" i="92"/>
  <c r="H109" i="71" s="1"/>
  <c r="H302" i="92"/>
  <c r="H304" i="92" s="1"/>
  <c r="H125" i="71" s="1"/>
  <c r="G210" i="78"/>
  <c r="G218" i="78"/>
  <c r="G226" i="78"/>
  <c r="G234" i="78"/>
  <c r="G242" i="78"/>
  <c r="G250" i="78"/>
  <c r="G213" i="78"/>
  <c r="G229" i="78"/>
  <c r="G245" i="78"/>
  <c r="G219" i="78"/>
  <c r="G251" i="78"/>
  <c r="G255" i="78"/>
  <c r="G212" i="78"/>
  <c r="G220" i="78"/>
  <c r="G228" i="78"/>
  <c r="G236" i="78"/>
  <c r="G244" i="78"/>
  <c r="G252" i="78"/>
  <c r="G217" i="78"/>
  <c r="G233" i="78"/>
  <c r="G249" i="78"/>
  <c r="G227" i="78"/>
  <c r="G207" i="78"/>
  <c r="G215" i="78"/>
  <c r="G206" i="78"/>
  <c r="G214" i="78"/>
  <c r="G222" i="78"/>
  <c r="G230" i="78"/>
  <c r="G238" i="78"/>
  <c r="G246" i="78"/>
  <c r="G254" i="78"/>
  <c r="G221" i="78"/>
  <c r="G237" i="78"/>
  <c r="G253" i="78"/>
  <c r="G235" i="78"/>
  <c r="G223" i="78"/>
  <c r="G231" i="78"/>
  <c r="G232" i="78"/>
  <c r="G225" i="78"/>
  <c r="G239" i="78"/>
  <c r="G248" i="78"/>
  <c r="G208" i="78"/>
  <c r="G240" i="78"/>
  <c r="G241" i="78"/>
  <c r="G247" i="78"/>
  <c r="G216" i="78"/>
  <c r="G211" i="78"/>
  <c r="G243" i="78"/>
  <c r="G224" i="78"/>
  <c r="G209" i="78"/>
  <c r="I294" i="92"/>
  <c r="I256" i="92"/>
  <c r="I303" i="89"/>
  <c r="I296" i="89"/>
  <c r="I268" i="89"/>
  <c r="I270" i="89" s="1"/>
  <c r="I269" i="89" s="1"/>
  <c r="I277" i="89"/>
  <c r="I84" i="71" s="1"/>
  <c r="H294" i="89"/>
  <c r="H256" i="89"/>
  <c r="E144" i="9"/>
  <c r="E148" i="9"/>
  <c r="E132" i="9"/>
  <c r="E136" i="9"/>
  <c r="E140" i="9"/>
  <c r="E141" i="9"/>
  <c r="E145" i="9"/>
  <c r="E129" i="9"/>
  <c r="E133" i="9"/>
  <c r="E137" i="9"/>
  <c r="E143" i="9"/>
  <c r="E147" i="9"/>
  <c r="E131" i="9"/>
  <c r="E135" i="9"/>
  <c r="E119" i="9"/>
  <c r="E122" i="9"/>
  <c r="E126" i="9"/>
  <c r="E108" i="9"/>
  <c r="E112" i="9"/>
  <c r="E116" i="9"/>
  <c r="E120" i="9"/>
  <c r="E123" i="9"/>
  <c r="E109" i="9"/>
  <c r="E113" i="9"/>
  <c r="E117" i="9"/>
  <c r="E124" i="9"/>
  <c r="E110" i="9"/>
  <c r="E114" i="9"/>
  <c r="E125" i="9"/>
  <c r="E74" i="9"/>
  <c r="E78" i="9"/>
  <c r="E68" i="9"/>
  <c r="E146" i="9"/>
  <c r="E134" i="9"/>
  <c r="E107" i="9"/>
  <c r="E115" i="9"/>
  <c r="E71" i="9"/>
  <c r="E75" i="9"/>
  <c r="E79" i="9"/>
  <c r="E65" i="9"/>
  <c r="E69" i="9"/>
  <c r="E72" i="9"/>
  <c r="E76" i="9"/>
  <c r="E80" i="9"/>
  <c r="E66" i="9"/>
  <c r="E70" i="9"/>
  <c r="E106" i="9"/>
  <c r="E105" i="9" s="1"/>
  <c r="E142" i="9"/>
  <c r="E130" i="9"/>
  <c r="E121" i="9"/>
  <c r="E77" i="9"/>
  <c r="E111" i="9"/>
  <c r="E139" i="9"/>
  <c r="E73" i="9"/>
  <c r="E67" i="9"/>
  <c r="E128" i="9"/>
  <c r="E64" i="9"/>
  <c r="E62" i="9"/>
  <c r="E61" i="9"/>
  <c r="E60" i="9" s="1"/>
  <c r="E63" i="9"/>
  <c r="G73" i="48"/>
  <c r="F65" i="48"/>
  <c r="G127" i="93"/>
  <c r="G60" i="93"/>
  <c r="F118" i="95"/>
  <c r="C24" i="9"/>
  <c r="D19" i="9"/>
  <c r="E212" i="9"/>
  <c r="E220" i="9"/>
  <c r="E228" i="9"/>
  <c r="E236" i="9"/>
  <c r="E244" i="9"/>
  <c r="E252" i="9"/>
  <c r="E211" i="9"/>
  <c r="E227" i="9"/>
  <c r="E243" i="9"/>
  <c r="E209" i="9"/>
  <c r="E241" i="9"/>
  <c r="E229" i="9"/>
  <c r="E214" i="9"/>
  <c r="E222" i="9"/>
  <c r="E230" i="9"/>
  <c r="E238" i="9"/>
  <c r="E246" i="9"/>
  <c r="E254" i="9"/>
  <c r="E215" i="9"/>
  <c r="E231" i="9"/>
  <c r="E247" i="9"/>
  <c r="E217" i="9"/>
  <c r="E249" i="9"/>
  <c r="E237" i="9"/>
  <c r="E208" i="9"/>
  <c r="E216" i="9"/>
  <c r="E224" i="9"/>
  <c r="E232" i="9"/>
  <c r="E240" i="9"/>
  <c r="E248" i="9"/>
  <c r="E206" i="9"/>
  <c r="E219" i="9"/>
  <c r="E235" i="9"/>
  <c r="E251" i="9"/>
  <c r="E225" i="9"/>
  <c r="E213" i="9"/>
  <c r="E245" i="9"/>
  <c r="E218" i="9"/>
  <c r="E250" i="9"/>
  <c r="E255" i="9"/>
  <c r="E234" i="9"/>
  <c r="E221" i="9"/>
  <c r="E226" i="9"/>
  <c r="E207" i="9"/>
  <c r="E233" i="9"/>
  <c r="E223" i="9"/>
  <c r="E210" i="9"/>
  <c r="E239" i="9"/>
  <c r="E242" i="9"/>
  <c r="E253" i="9"/>
  <c r="F207" i="9"/>
  <c r="F215" i="9"/>
  <c r="F223" i="9"/>
  <c r="F231" i="9"/>
  <c r="F239" i="9"/>
  <c r="F247" i="9"/>
  <c r="F255" i="9"/>
  <c r="F222" i="9"/>
  <c r="F238" i="9"/>
  <c r="F254" i="9"/>
  <c r="F236" i="9"/>
  <c r="F216" i="9"/>
  <c r="F248" i="9"/>
  <c r="F209" i="9"/>
  <c r="F217" i="9"/>
  <c r="F225" i="9"/>
  <c r="F233" i="9"/>
  <c r="F241" i="9"/>
  <c r="F249" i="9"/>
  <c r="F210" i="9"/>
  <c r="F226" i="9"/>
  <c r="F242" i="9"/>
  <c r="F212" i="9"/>
  <c r="F244" i="9"/>
  <c r="F224" i="9"/>
  <c r="F206" i="9"/>
  <c r="F213" i="9"/>
  <c r="F229" i="9"/>
  <c r="F245" i="9"/>
  <c r="F218" i="9"/>
  <c r="F250" i="9"/>
  <c r="F208" i="9"/>
  <c r="F219" i="9"/>
  <c r="F235" i="9"/>
  <c r="F251" i="9"/>
  <c r="F230" i="9"/>
  <c r="F220" i="9"/>
  <c r="F232" i="9"/>
  <c r="F221" i="9"/>
  <c r="F237" i="9"/>
  <c r="F253" i="9"/>
  <c r="F234" i="9"/>
  <c r="F228" i="9"/>
  <c r="F240" i="9"/>
  <c r="F243" i="9"/>
  <c r="F211" i="9"/>
  <c r="F214" i="9"/>
  <c r="F246" i="9"/>
  <c r="F227" i="9"/>
  <c r="F252" i="9"/>
  <c r="G293" i="9"/>
  <c r="G31" i="71" s="1"/>
  <c r="F293" i="9"/>
  <c r="F31" i="71" s="1"/>
  <c r="D293" i="9"/>
  <c r="D31" i="71" s="1"/>
  <c r="E293" i="9"/>
  <c r="E31" i="71" s="1"/>
  <c r="C277" i="89"/>
  <c r="C303" i="89"/>
  <c r="C304" i="89" s="1"/>
  <c r="C296" i="89"/>
  <c r="D19" i="93"/>
  <c r="C24" i="93"/>
  <c r="F293" i="95"/>
  <c r="F41" i="71" s="1"/>
  <c r="D293" i="95"/>
  <c r="D41" i="71" s="1"/>
  <c r="E293" i="95"/>
  <c r="E41" i="71" s="1"/>
  <c r="G293" i="95"/>
  <c r="G41" i="71" s="1"/>
  <c r="H104" i="80"/>
  <c r="H149" i="80" s="1"/>
  <c r="D245" i="91"/>
  <c r="D238" i="91"/>
  <c r="D230" i="91"/>
  <c r="D222" i="91"/>
  <c r="D206" i="91"/>
  <c r="D214" i="91"/>
  <c r="D242" i="91"/>
  <c r="D235" i="91"/>
  <c r="D227" i="91"/>
  <c r="D219" i="91"/>
  <c r="D211" i="91"/>
  <c r="D243" i="91"/>
  <c r="D236" i="91"/>
  <c r="D228" i="91"/>
  <c r="D220" i="91"/>
  <c r="D208" i="91"/>
  <c r="D248" i="91"/>
  <c r="D249" i="91"/>
  <c r="D233" i="91"/>
  <c r="D225" i="91"/>
  <c r="D217" i="91"/>
  <c r="D207" i="91"/>
  <c r="D247" i="91"/>
  <c r="D232" i="91"/>
  <c r="D216" i="91"/>
  <c r="D244" i="91"/>
  <c r="D229" i="91"/>
  <c r="D213" i="91"/>
  <c r="D241" i="91"/>
  <c r="D226" i="91"/>
  <c r="D210" i="91"/>
  <c r="D239" i="91"/>
  <c r="D223" i="91"/>
  <c r="D215" i="91"/>
  <c r="D240" i="91"/>
  <c r="D224" i="91"/>
  <c r="D212" i="91"/>
  <c r="D237" i="91"/>
  <c r="D221" i="91"/>
  <c r="C19" i="91"/>
  <c r="D234" i="91"/>
  <c r="D209" i="91"/>
  <c r="D218" i="91"/>
  <c r="D246" i="91"/>
  <c r="D231" i="91"/>
  <c r="J296" i="89"/>
  <c r="J268" i="89"/>
  <c r="J270" i="89" s="1"/>
  <c r="J269" i="89" s="1"/>
  <c r="J303" i="89"/>
  <c r="J277" i="89"/>
  <c r="J84" i="71" s="1"/>
  <c r="C24" i="94"/>
  <c r="D19" i="94"/>
  <c r="F118" i="9"/>
  <c r="F138" i="9"/>
  <c r="F303" i="80"/>
  <c r="F304" i="80" s="1"/>
  <c r="F120" i="71" s="1"/>
  <c r="F296" i="80"/>
  <c r="F268" i="80"/>
  <c r="F270" i="80" s="1"/>
  <c r="F269" i="80" s="1"/>
  <c r="F277" i="80"/>
  <c r="F82" i="71" s="1"/>
  <c r="E289" i="80"/>
  <c r="F127" i="94"/>
  <c r="J296" i="95"/>
  <c r="J268" i="95"/>
  <c r="J270" i="95" s="1"/>
  <c r="J269" i="95" s="1"/>
  <c r="J277" i="95"/>
  <c r="J90" i="71" s="1"/>
  <c r="J303" i="95"/>
  <c r="J304" i="95" s="1"/>
  <c r="J128" i="71" s="1"/>
  <c r="E118" i="92"/>
  <c r="E60" i="92"/>
  <c r="E118" i="93"/>
  <c r="E118" i="95"/>
  <c r="E105" i="95"/>
  <c r="I256" i="78"/>
  <c r="I294" i="78"/>
  <c r="D138" i="95"/>
  <c r="E138" i="94"/>
  <c r="B6" i="81"/>
  <c r="D263" i="81" s="1"/>
  <c r="G6" i="44"/>
  <c r="D304" i="80"/>
  <c r="D120" i="71" s="1"/>
  <c r="C282" i="93"/>
  <c r="C283" i="93" s="1"/>
  <c r="J111" i="70" s="1"/>
  <c r="C302" i="93"/>
  <c r="C304" i="93" s="1"/>
  <c r="F73" i="48"/>
  <c r="I142" i="75"/>
  <c r="I147" i="75"/>
  <c r="I137" i="75"/>
  <c r="C282" i="91"/>
  <c r="C302" i="91"/>
  <c r="C304" i="91" s="1"/>
  <c r="C150" i="91"/>
  <c r="G253" i="95"/>
  <c r="G249" i="95"/>
  <c r="G245" i="95"/>
  <c r="G241" i="95"/>
  <c r="G237" i="95"/>
  <c r="G233" i="95"/>
  <c r="G229" i="95"/>
  <c r="G225" i="95"/>
  <c r="G221" i="95"/>
  <c r="G217" i="95"/>
  <c r="G209" i="95"/>
  <c r="G210" i="95"/>
  <c r="G252" i="95"/>
  <c r="G248" i="95"/>
  <c r="G244" i="95"/>
  <c r="G240" i="95"/>
  <c r="G236" i="95"/>
  <c r="G232" i="95"/>
  <c r="G228" i="95"/>
  <c r="G224" i="95"/>
  <c r="G220" i="95"/>
  <c r="G216" i="95"/>
  <c r="G211" i="95"/>
  <c r="G214" i="95"/>
  <c r="G255" i="95"/>
  <c r="G251" i="95"/>
  <c r="G247" i="95"/>
  <c r="G243" i="95"/>
  <c r="G239" i="95"/>
  <c r="G235" i="95"/>
  <c r="G231" i="95"/>
  <c r="G227" i="95"/>
  <c r="G223" i="95"/>
  <c r="G219" i="95"/>
  <c r="G215" i="95"/>
  <c r="G213" i="95"/>
  <c r="G208" i="95"/>
  <c r="G242" i="95"/>
  <c r="G226" i="95"/>
  <c r="G206" i="95"/>
  <c r="G250" i="95"/>
  <c r="G234" i="95"/>
  <c r="G218" i="95"/>
  <c r="G254" i="95"/>
  <c r="G238" i="95"/>
  <c r="G222" i="95"/>
  <c r="G212" i="95"/>
  <c r="G207" i="95"/>
  <c r="G246" i="95"/>
  <c r="G230" i="95"/>
  <c r="J150" i="78"/>
  <c r="J284" i="78"/>
  <c r="J303" i="80"/>
  <c r="J304" i="80" s="1"/>
  <c r="J120" i="71" s="1"/>
  <c r="J296" i="80"/>
  <c r="J268" i="80"/>
  <c r="J270" i="80" s="1"/>
  <c r="J269" i="80" s="1"/>
  <c r="J277" i="80"/>
  <c r="J82" i="71" s="1"/>
  <c r="C277" i="92"/>
  <c r="C303" i="92"/>
  <c r="C296" i="92"/>
  <c r="G212" i="9"/>
  <c r="G220" i="9"/>
  <c r="G228" i="9"/>
  <c r="G236" i="9"/>
  <c r="G244" i="9"/>
  <c r="G252" i="9"/>
  <c r="G213" i="9"/>
  <c r="G229" i="9"/>
  <c r="G245" i="9"/>
  <c r="G215" i="9"/>
  <c r="G247" i="9"/>
  <c r="G227" i="9"/>
  <c r="G214" i="9"/>
  <c r="G222" i="9"/>
  <c r="G230" i="9"/>
  <c r="G238" i="9"/>
  <c r="G246" i="9"/>
  <c r="G254" i="9"/>
  <c r="G217" i="9"/>
  <c r="G233" i="9"/>
  <c r="G249" i="9"/>
  <c r="G223" i="9"/>
  <c r="G255" i="9"/>
  <c r="G235" i="9"/>
  <c r="G218" i="9"/>
  <c r="G234" i="9"/>
  <c r="G250" i="9"/>
  <c r="G225" i="9"/>
  <c r="G207" i="9"/>
  <c r="G219" i="9"/>
  <c r="G208" i="9"/>
  <c r="G224" i="9"/>
  <c r="G240" i="9"/>
  <c r="G206" i="9"/>
  <c r="G237" i="9"/>
  <c r="G231" i="9"/>
  <c r="G243" i="9"/>
  <c r="G210" i="9"/>
  <c r="G226" i="9"/>
  <c r="G242" i="9"/>
  <c r="G209" i="9"/>
  <c r="G241" i="9"/>
  <c r="G239" i="9"/>
  <c r="G251" i="9"/>
  <c r="G216" i="9"/>
  <c r="G253" i="9"/>
  <c r="G232" i="9"/>
  <c r="G211" i="9"/>
  <c r="G248" i="9"/>
  <c r="G221" i="9"/>
  <c r="F293" i="89"/>
  <c r="F35" i="71" s="1"/>
  <c r="D293" i="89"/>
  <c r="D35" i="71" s="1"/>
  <c r="G293" i="89"/>
  <c r="G35" i="71" s="1"/>
  <c r="E293" i="89"/>
  <c r="E35" i="71" s="1"/>
  <c r="C277" i="93"/>
  <c r="C303" i="93"/>
  <c r="C296" i="93"/>
  <c r="F205" i="81"/>
  <c r="F127" i="9"/>
  <c r="F60" i="9"/>
  <c r="E298" i="90"/>
  <c r="E134" i="71" s="1"/>
  <c r="E297" i="90"/>
  <c r="F295" i="80"/>
  <c r="F299" i="80"/>
  <c r="F142" i="71" s="1"/>
  <c r="G118" i="94"/>
  <c r="G104" i="94" s="1"/>
  <c r="G149" i="94" s="1"/>
  <c r="C45" i="75"/>
  <c r="C79" i="75" s="1"/>
  <c r="E79" i="75" s="1"/>
  <c r="G79" i="75" s="1"/>
  <c r="I79" i="75" s="1"/>
  <c r="K79" i="75" s="1"/>
  <c r="M79" i="75" s="1"/>
  <c r="O79" i="75" s="1"/>
  <c r="G303" i="80"/>
  <c r="G304" i="80" s="1"/>
  <c r="G120" i="71" s="1"/>
  <c r="G296" i="80"/>
  <c r="G299" i="80" s="1"/>
  <c r="G142" i="71" s="1"/>
  <c r="G268" i="80"/>
  <c r="G270" i="80" s="1"/>
  <c r="G269" i="80" s="1"/>
  <c r="G277" i="80"/>
  <c r="G82" i="71" s="1"/>
  <c r="H73" i="48"/>
  <c r="B108" i="71"/>
  <c r="A107" i="71"/>
  <c r="E138" i="75"/>
  <c r="E143" i="75"/>
  <c r="E148" i="75"/>
  <c r="J11" i="48"/>
  <c r="J14" i="48"/>
  <c r="J13" i="48" s="1"/>
  <c r="L14" i="48"/>
  <c r="L13" i="48" s="1"/>
  <c r="J150" i="95"/>
  <c r="J284" i="95"/>
  <c r="G118" i="89"/>
  <c r="J282" i="89"/>
  <c r="J106" i="71" s="1"/>
  <c r="J302" i="89"/>
  <c r="J304" i="89" s="1"/>
  <c r="J122" i="71" s="1"/>
  <c r="E138" i="90"/>
  <c r="E60" i="90"/>
  <c r="G147" i="81"/>
  <c r="G129" i="81"/>
  <c r="G143" i="81"/>
  <c r="G145" i="81"/>
  <c r="G136" i="81"/>
  <c r="G137" i="81"/>
  <c r="G141" i="81"/>
  <c r="G135" i="81"/>
  <c r="G126" i="81"/>
  <c r="G108" i="81"/>
  <c r="G109" i="81"/>
  <c r="G116" i="81"/>
  <c r="G117" i="81"/>
  <c r="G124" i="81"/>
  <c r="G125" i="81"/>
  <c r="G107" i="81"/>
  <c r="G114" i="81"/>
  <c r="G115" i="81"/>
  <c r="G134" i="81"/>
  <c r="G122" i="81"/>
  <c r="G123" i="81"/>
  <c r="G112" i="81"/>
  <c r="G113" i="81"/>
  <c r="G120" i="81"/>
  <c r="G110" i="81"/>
  <c r="G70" i="81"/>
  <c r="G74" i="81"/>
  <c r="G78" i="81"/>
  <c r="G62" i="81"/>
  <c r="G66" i="81"/>
  <c r="G69" i="81"/>
  <c r="G73" i="81"/>
  <c r="G77" i="81"/>
  <c r="G61" i="81"/>
  <c r="G63" i="81"/>
  <c r="G67" i="81"/>
  <c r="G131" i="81"/>
  <c r="G121" i="81"/>
  <c r="G111" i="81"/>
  <c r="G72" i="81"/>
  <c r="G76" i="81"/>
  <c r="G80" i="81"/>
  <c r="G64" i="81"/>
  <c r="G133" i="81"/>
  <c r="G65" i="81"/>
  <c r="G119" i="81"/>
  <c r="G118" i="81" s="1"/>
  <c r="G71" i="81"/>
  <c r="G75" i="81"/>
  <c r="G79" i="81"/>
  <c r="G68" i="81"/>
  <c r="G106" i="81"/>
  <c r="G128" i="81"/>
  <c r="G139" i="81"/>
  <c r="G146" i="81"/>
  <c r="G132" i="81"/>
  <c r="G140" i="81"/>
  <c r="G148" i="81"/>
  <c r="G142" i="81"/>
  <c r="G130" i="81"/>
  <c r="G144" i="81"/>
  <c r="G118" i="91"/>
  <c r="G127" i="91"/>
  <c r="G227" i="89"/>
  <c r="G209" i="89"/>
  <c r="G217" i="89"/>
  <c r="G235" i="89"/>
  <c r="G206" i="89"/>
  <c r="G222" i="89"/>
  <c r="G243" i="89"/>
  <c r="G251" i="89"/>
  <c r="G228" i="89"/>
  <c r="G240" i="89"/>
  <c r="G220" i="89"/>
  <c r="G238" i="89"/>
  <c r="G232" i="89"/>
  <c r="G225" i="89"/>
  <c r="G211" i="89"/>
  <c r="G219" i="89"/>
  <c r="G237" i="89"/>
  <c r="G210" i="89"/>
  <c r="G236" i="89"/>
  <c r="G245" i="89"/>
  <c r="G253" i="89"/>
  <c r="G208" i="89"/>
  <c r="G244" i="89"/>
  <c r="G242" i="89"/>
  <c r="G246" i="89"/>
  <c r="G231" i="89"/>
  <c r="G223" i="89"/>
  <c r="G213" i="89"/>
  <c r="G221" i="89"/>
  <c r="G230" i="89"/>
  <c r="G214" i="89"/>
  <c r="G239" i="89"/>
  <c r="G247" i="89"/>
  <c r="G255" i="89"/>
  <c r="G216" i="89"/>
  <c r="G248" i="89"/>
  <c r="G250" i="89"/>
  <c r="G254" i="89"/>
  <c r="G233" i="89"/>
  <c r="G249" i="89"/>
  <c r="G212" i="89"/>
  <c r="G218" i="89"/>
  <c r="G229" i="89"/>
  <c r="G226" i="89"/>
  <c r="G224" i="89"/>
  <c r="G207" i="89"/>
  <c r="G234" i="89"/>
  <c r="G252" i="89"/>
  <c r="G215" i="89"/>
  <c r="G241" i="89"/>
  <c r="G289" i="80"/>
  <c r="G287" i="80"/>
  <c r="G22" i="71" s="1"/>
  <c r="D12" i="70" s="1"/>
  <c r="I276" i="92"/>
  <c r="I258" i="92"/>
  <c r="I271" i="92"/>
  <c r="I286" i="92"/>
  <c r="C285" i="90"/>
  <c r="G112" i="70" s="1"/>
  <c r="C278" i="94"/>
  <c r="B135" i="71"/>
  <c r="A134" i="71"/>
  <c r="E17" i="46"/>
  <c r="H15" i="47" s="1"/>
  <c r="F19" i="47"/>
  <c r="I150" i="89"/>
  <c r="I284" i="89"/>
  <c r="D148" i="81"/>
  <c r="D144" i="81"/>
  <c r="D120" i="81"/>
  <c r="D110" i="81"/>
  <c r="D132" i="81"/>
  <c r="D134" i="81"/>
  <c r="D126" i="81"/>
  <c r="D108" i="81"/>
  <c r="D116" i="81"/>
  <c r="D136" i="81"/>
  <c r="D124" i="81"/>
  <c r="D114" i="81"/>
  <c r="D122" i="81"/>
  <c r="D112" i="81"/>
  <c r="D71" i="81"/>
  <c r="D75" i="81"/>
  <c r="D79" i="81"/>
  <c r="D61" i="81"/>
  <c r="D65" i="81"/>
  <c r="D68" i="81"/>
  <c r="D70" i="81"/>
  <c r="D74" i="81"/>
  <c r="D78" i="81"/>
  <c r="D62" i="81"/>
  <c r="D66" i="81"/>
  <c r="D69" i="81"/>
  <c r="D73" i="81"/>
  <c r="D77" i="81"/>
  <c r="D63" i="81"/>
  <c r="D67" i="81"/>
  <c r="D139" i="81"/>
  <c r="D72" i="81"/>
  <c r="D76" i="81"/>
  <c r="D80" i="81"/>
  <c r="D106" i="81"/>
  <c r="D105" i="81" s="1"/>
  <c r="D64" i="81"/>
  <c r="D119" i="81"/>
  <c r="D128" i="81"/>
  <c r="C10" i="81"/>
  <c r="D141" i="81"/>
  <c r="D129" i="81"/>
  <c r="D140" i="81"/>
  <c r="D131" i="81"/>
  <c r="D115" i="81"/>
  <c r="D125" i="81"/>
  <c r="D130" i="81"/>
  <c r="D146" i="81"/>
  <c r="D143" i="81"/>
  <c r="D117" i="81"/>
  <c r="D109" i="81"/>
  <c r="D133" i="81"/>
  <c r="D145" i="81"/>
  <c r="D111" i="81"/>
  <c r="D107" i="81"/>
  <c r="D135" i="81"/>
  <c r="D147" i="81"/>
  <c r="D113" i="81"/>
  <c r="D123" i="81"/>
  <c r="D121" i="81"/>
  <c r="D137" i="81"/>
  <c r="D142" i="81"/>
  <c r="J104" i="81"/>
  <c r="J149" i="81" s="1"/>
  <c r="F142" i="91"/>
  <c r="F144" i="91"/>
  <c r="F132" i="91"/>
  <c r="F122" i="91"/>
  <c r="F109" i="91"/>
  <c r="F117" i="91"/>
  <c r="F75" i="91"/>
  <c r="F147" i="91"/>
  <c r="F135" i="91"/>
  <c r="F125" i="91"/>
  <c r="F114" i="91"/>
  <c r="F72" i="91"/>
  <c r="F80" i="91"/>
  <c r="F67" i="91"/>
  <c r="F106" i="91"/>
  <c r="F128" i="91"/>
  <c r="F140" i="91"/>
  <c r="F146" i="91"/>
  <c r="F134" i="91"/>
  <c r="F124" i="91"/>
  <c r="F111" i="91"/>
  <c r="F69" i="91"/>
  <c r="F77" i="91"/>
  <c r="F129" i="91"/>
  <c r="F137" i="91"/>
  <c r="F108" i="91"/>
  <c r="F116" i="91"/>
  <c r="F74" i="91"/>
  <c r="F61" i="91"/>
  <c r="F62" i="91"/>
  <c r="F141" i="91"/>
  <c r="F148" i="91"/>
  <c r="F136" i="91"/>
  <c r="F126" i="91"/>
  <c r="F113" i="91"/>
  <c r="F71" i="91"/>
  <c r="F79" i="91"/>
  <c r="F131" i="91"/>
  <c r="F121" i="91"/>
  <c r="F110" i="91"/>
  <c r="F68" i="91"/>
  <c r="F76" i="91"/>
  <c r="F63" i="91"/>
  <c r="F64" i="91"/>
  <c r="F119" i="91"/>
  <c r="F139" i="91"/>
  <c r="F143" i="91"/>
  <c r="F115" i="91"/>
  <c r="F123" i="91"/>
  <c r="F65" i="91"/>
  <c r="F130" i="91"/>
  <c r="F73" i="91"/>
  <c r="F112" i="91"/>
  <c r="F66" i="91"/>
  <c r="F120" i="91"/>
  <c r="F145" i="91"/>
  <c r="F70" i="91"/>
  <c r="F107" i="91"/>
  <c r="F133" i="91"/>
  <c r="F78" i="91"/>
  <c r="C282" i="92"/>
  <c r="C302" i="92"/>
  <c r="C304" i="92" s="1"/>
  <c r="C150" i="92"/>
  <c r="D142" i="91"/>
  <c r="D144" i="91"/>
  <c r="D132" i="91"/>
  <c r="D147" i="91"/>
  <c r="D135" i="91"/>
  <c r="D124" i="91"/>
  <c r="D111" i="91"/>
  <c r="D69" i="91"/>
  <c r="D77" i="91"/>
  <c r="D125" i="91"/>
  <c r="D67" i="91"/>
  <c r="D114" i="91"/>
  <c r="D72" i="91"/>
  <c r="D80" i="91"/>
  <c r="D106" i="91"/>
  <c r="D128" i="91"/>
  <c r="C10" i="91"/>
  <c r="D140" i="91"/>
  <c r="D146" i="91"/>
  <c r="D134" i="91"/>
  <c r="D129" i="91"/>
  <c r="D137" i="91"/>
  <c r="D126" i="91"/>
  <c r="D113" i="91"/>
  <c r="D71" i="91"/>
  <c r="D79" i="91"/>
  <c r="D61" i="91"/>
  <c r="D108" i="91"/>
  <c r="D116" i="91"/>
  <c r="D74" i="91"/>
  <c r="D62" i="91"/>
  <c r="D141" i="91"/>
  <c r="D148" i="91"/>
  <c r="D136" i="91"/>
  <c r="D131" i="91"/>
  <c r="D120" i="91"/>
  <c r="D107" i="91"/>
  <c r="D115" i="91"/>
  <c r="D73" i="91"/>
  <c r="D121" i="91"/>
  <c r="D63" i="91"/>
  <c r="D110" i="91"/>
  <c r="D68" i="91"/>
  <c r="D76" i="91"/>
  <c r="D64" i="91"/>
  <c r="D119" i="91"/>
  <c r="D139" i="91"/>
  <c r="D143" i="91"/>
  <c r="D122" i="91"/>
  <c r="D123" i="91"/>
  <c r="D78" i="91"/>
  <c r="D130" i="91"/>
  <c r="D109" i="91"/>
  <c r="D65" i="91"/>
  <c r="D66" i="91"/>
  <c r="D145" i="91"/>
  <c r="D117" i="91"/>
  <c r="D112" i="91"/>
  <c r="D133" i="91"/>
  <c r="D70" i="91"/>
  <c r="D75" i="91"/>
  <c r="F127" i="89"/>
  <c r="F105" i="89"/>
  <c r="E211" i="81"/>
  <c r="E253" i="81"/>
  <c r="E243" i="81"/>
  <c r="E235" i="81"/>
  <c r="E227" i="81"/>
  <c r="E219" i="81"/>
  <c r="E210" i="81"/>
  <c r="E252" i="81"/>
  <c r="E242" i="81"/>
  <c r="E234" i="81"/>
  <c r="E226" i="81"/>
  <c r="E218" i="81"/>
  <c r="E213" i="81"/>
  <c r="E251" i="81"/>
  <c r="E241" i="81"/>
  <c r="E233" i="81"/>
  <c r="E225" i="81"/>
  <c r="E217" i="81"/>
  <c r="E214" i="81"/>
  <c r="E250" i="81"/>
  <c r="E240" i="81"/>
  <c r="E232" i="81"/>
  <c r="E224" i="81"/>
  <c r="E216" i="81"/>
  <c r="E207" i="81"/>
  <c r="E255" i="81"/>
  <c r="E249" i="81"/>
  <c r="E239" i="81"/>
  <c r="E231" i="81"/>
  <c r="E223" i="81"/>
  <c r="E215" i="81"/>
  <c r="E247" i="81"/>
  <c r="E254" i="81"/>
  <c r="E238" i="81"/>
  <c r="E230" i="81"/>
  <c r="E222" i="81"/>
  <c r="E208" i="81"/>
  <c r="E209" i="81"/>
  <c r="E246" i="81"/>
  <c r="E248" i="81"/>
  <c r="E237" i="81"/>
  <c r="E229" i="81"/>
  <c r="E221" i="81"/>
  <c r="E206" i="81"/>
  <c r="E245" i="81"/>
  <c r="E244" i="81"/>
  <c r="E236" i="81"/>
  <c r="E228" i="81"/>
  <c r="E220" i="81"/>
  <c r="E212" i="81"/>
  <c r="E205" i="91"/>
  <c r="E252" i="95"/>
  <c r="E248" i="95"/>
  <c r="E244" i="95"/>
  <c r="E240" i="95"/>
  <c r="E236" i="95"/>
  <c r="E232" i="95"/>
  <c r="E228" i="95"/>
  <c r="E224" i="95"/>
  <c r="E220" i="95"/>
  <c r="E216" i="95"/>
  <c r="E211" i="95"/>
  <c r="E210" i="95"/>
  <c r="E255" i="95"/>
  <c r="E251" i="95"/>
  <c r="E247" i="95"/>
  <c r="E243" i="95"/>
  <c r="E239" i="95"/>
  <c r="E235" i="95"/>
  <c r="E231" i="95"/>
  <c r="E227" i="95"/>
  <c r="E223" i="95"/>
  <c r="E219" i="95"/>
  <c r="E215" i="95"/>
  <c r="E213" i="95"/>
  <c r="E206" i="95"/>
  <c r="E249" i="95"/>
  <c r="E241" i="95"/>
  <c r="E233" i="95"/>
  <c r="E225" i="95"/>
  <c r="E217" i="95"/>
  <c r="E212" i="95"/>
  <c r="E254" i="95"/>
  <c r="E246" i="95"/>
  <c r="E238" i="95"/>
  <c r="E230" i="95"/>
  <c r="E222" i="95"/>
  <c r="E207" i="95"/>
  <c r="E253" i="95"/>
  <c r="E245" i="95"/>
  <c r="E237" i="95"/>
  <c r="E229" i="95"/>
  <c r="E221" i="95"/>
  <c r="E209" i="95"/>
  <c r="E214" i="95"/>
  <c r="E242" i="95"/>
  <c r="E208" i="95"/>
  <c r="E226" i="95"/>
  <c r="E234" i="95"/>
  <c r="E250" i="95"/>
  <c r="E218" i="95"/>
  <c r="J276" i="93"/>
  <c r="J271" i="93"/>
  <c r="J272" i="93" s="1"/>
  <c r="J273" i="93" s="1"/>
  <c r="J258" i="93"/>
  <c r="J286" i="93"/>
  <c r="E14" i="48"/>
  <c r="E11" i="48" s="1"/>
  <c r="D144" i="92"/>
  <c r="D132" i="92"/>
  <c r="D146" i="92"/>
  <c r="D134" i="92"/>
  <c r="D148" i="92"/>
  <c r="D136" i="92"/>
  <c r="D120" i="92"/>
  <c r="D124" i="92"/>
  <c r="D109" i="92"/>
  <c r="D113" i="92"/>
  <c r="D117" i="92"/>
  <c r="D130" i="92"/>
  <c r="D123" i="92"/>
  <c r="D108" i="92"/>
  <c r="D112" i="92"/>
  <c r="D116" i="92"/>
  <c r="D65" i="92"/>
  <c r="D69" i="92"/>
  <c r="D73" i="92"/>
  <c r="D77" i="92"/>
  <c r="D122" i="92"/>
  <c r="D126" i="92"/>
  <c r="D107" i="92"/>
  <c r="D111" i="92"/>
  <c r="D115" i="92"/>
  <c r="D64" i="92"/>
  <c r="D68" i="92"/>
  <c r="D72" i="92"/>
  <c r="D76" i="92"/>
  <c r="D80" i="92"/>
  <c r="D62" i="92"/>
  <c r="D110" i="92"/>
  <c r="D114" i="92"/>
  <c r="D66" i="92"/>
  <c r="D70" i="92"/>
  <c r="D74" i="92"/>
  <c r="D78" i="92"/>
  <c r="D121" i="92"/>
  <c r="D125" i="92"/>
  <c r="D67" i="92"/>
  <c r="D71" i="92"/>
  <c r="D75" i="92"/>
  <c r="D79" i="92"/>
  <c r="D142" i="92"/>
  <c r="D63" i="92"/>
  <c r="D119" i="92"/>
  <c r="D106" i="92"/>
  <c r="D128" i="92"/>
  <c r="D61" i="92"/>
  <c r="D60" i="92" s="1"/>
  <c r="D139" i="92"/>
  <c r="C10" i="92"/>
  <c r="D143" i="92"/>
  <c r="D137" i="92"/>
  <c r="D140" i="92"/>
  <c r="D145" i="92"/>
  <c r="D131" i="92"/>
  <c r="D147" i="92"/>
  <c r="D133" i="92"/>
  <c r="D141" i="92"/>
  <c r="D129" i="92"/>
  <c r="D135" i="92"/>
  <c r="C282" i="81"/>
  <c r="C302" i="81"/>
  <c r="C304" i="81" s="1"/>
  <c r="C150" i="81"/>
  <c r="G118" i="90"/>
  <c r="F105" i="90"/>
  <c r="F104" i="90" s="1"/>
  <c r="F149" i="90" s="1"/>
  <c r="D127" i="95"/>
  <c r="D118" i="95"/>
  <c r="D104" i="95" s="1"/>
  <c r="D149" i="95" s="1"/>
  <c r="I294" i="90"/>
  <c r="I256" i="90"/>
  <c r="E299" i="90"/>
  <c r="E145" i="71" s="1"/>
  <c r="F258" i="80"/>
  <c r="F286" i="80"/>
  <c r="F271" i="80"/>
  <c r="F272" i="80" s="1"/>
  <c r="F273" i="80" s="1"/>
  <c r="F276" i="80"/>
  <c r="F75" i="48"/>
  <c r="J276" i="9"/>
  <c r="J286" i="9"/>
  <c r="J271" i="9"/>
  <c r="J272" i="9" s="1"/>
  <c r="J273" i="9" s="1"/>
  <c r="J258" i="9"/>
  <c r="D61" i="48"/>
  <c r="K76" i="70"/>
  <c r="K110" i="70"/>
  <c r="K14" i="70"/>
  <c r="K15" i="70"/>
  <c r="K41" i="70"/>
  <c r="K13" i="70"/>
  <c r="F146" i="93"/>
  <c r="F134" i="93"/>
  <c r="F143" i="93"/>
  <c r="F131" i="93"/>
  <c r="F120" i="93"/>
  <c r="F107" i="93"/>
  <c r="F115" i="93"/>
  <c r="F68" i="93"/>
  <c r="F76" i="93"/>
  <c r="F123" i="93"/>
  <c r="F112" i="93"/>
  <c r="F65" i="93"/>
  <c r="F73" i="93"/>
  <c r="F61" i="93"/>
  <c r="F148" i="93"/>
  <c r="F136" i="93"/>
  <c r="F145" i="93"/>
  <c r="F133" i="93"/>
  <c r="F122" i="93"/>
  <c r="F109" i="93"/>
  <c r="F117" i="93"/>
  <c r="F70" i="93"/>
  <c r="F78" i="93"/>
  <c r="F125" i="93"/>
  <c r="F114" i="93"/>
  <c r="F67" i="93"/>
  <c r="F75" i="93"/>
  <c r="F106" i="93"/>
  <c r="F105" i="93" s="1"/>
  <c r="F128" i="93"/>
  <c r="F62" i="93"/>
  <c r="F142" i="93"/>
  <c r="F130" i="93"/>
  <c r="F140" i="93"/>
  <c r="F147" i="93"/>
  <c r="F135" i="93"/>
  <c r="F124" i="93"/>
  <c r="F111" i="93"/>
  <c r="F64" i="93"/>
  <c r="F72" i="93"/>
  <c r="F80" i="93"/>
  <c r="F108" i="93"/>
  <c r="F116" i="93"/>
  <c r="F69" i="93"/>
  <c r="F77" i="93"/>
  <c r="F129" i="93"/>
  <c r="F66" i="93"/>
  <c r="F63" i="93"/>
  <c r="F139" i="93"/>
  <c r="F138" i="93" s="1"/>
  <c r="F144" i="93"/>
  <c r="F137" i="93"/>
  <c r="F74" i="93"/>
  <c r="F71" i="93"/>
  <c r="F132" i="93"/>
  <c r="F126" i="93"/>
  <c r="F121" i="93"/>
  <c r="F79" i="93"/>
  <c r="F141" i="93"/>
  <c r="F110" i="93"/>
  <c r="F113" i="93"/>
  <c r="F119" i="93"/>
  <c r="F118" i="93" s="1"/>
  <c r="I282" i="93"/>
  <c r="I110" i="71" s="1"/>
  <c r="I302" i="93"/>
  <c r="I304" i="93" s="1"/>
  <c r="I126" i="71" s="1"/>
  <c r="I150" i="93"/>
  <c r="C24" i="78"/>
  <c r="D19" i="78"/>
  <c r="E210" i="78"/>
  <c r="E218" i="78"/>
  <c r="E226" i="78"/>
  <c r="E234" i="78"/>
  <c r="E242" i="78"/>
  <c r="E250" i="78"/>
  <c r="E211" i="78"/>
  <c r="E227" i="78"/>
  <c r="E243" i="78"/>
  <c r="E209" i="78"/>
  <c r="E241" i="78"/>
  <c r="E229" i="78"/>
  <c r="E212" i="78"/>
  <c r="E220" i="78"/>
  <c r="E228" i="78"/>
  <c r="E236" i="78"/>
  <c r="E244" i="78"/>
  <c r="E252" i="78"/>
  <c r="E215" i="78"/>
  <c r="E231" i="78"/>
  <c r="E247" i="78"/>
  <c r="E217" i="78"/>
  <c r="E249" i="78"/>
  <c r="E237" i="78"/>
  <c r="E216" i="78"/>
  <c r="E232" i="78"/>
  <c r="E248" i="78"/>
  <c r="E223" i="78"/>
  <c r="E255" i="78"/>
  <c r="E221" i="78"/>
  <c r="E206" i="78"/>
  <c r="E222" i="78"/>
  <c r="E238" i="78"/>
  <c r="E254" i="78"/>
  <c r="E235" i="78"/>
  <c r="E225" i="78"/>
  <c r="E245" i="78"/>
  <c r="E208" i="78"/>
  <c r="E224" i="78"/>
  <c r="E240" i="78"/>
  <c r="E207" i="78"/>
  <c r="E239" i="78"/>
  <c r="E233" i="78"/>
  <c r="E253" i="78"/>
  <c r="E214" i="78"/>
  <c r="E251" i="78"/>
  <c r="E246" i="78"/>
  <c r="E230" i="78"/>
  <c r="E213" i="78"/>
  <c r="E219" i="78"/>
  <c r="F207" i="78"/>
  <c r="F215" i="78"/>
  <c r="F223" i="78"/>
  <c r="F231" i="78"/>
  <c r="F239" i="78"/>
  <c r="F247" i="78"/>
  <c r="F210" i="78"/>
  <c r="F226" i="78"/>
  <c r="F242" i="78"/>
  <c r="F255" i="78"/>
  <c r="F232" i="78"/>
  <c r="F220" i="78"/>
  <c r="F228" i="78"/>
  <c r="F209" i="78"/>
  <c r="F217" i="78"/>
  <c r="F225" i="78"/>
  <c r="F233" i="78"/>
  <c r="F241" i="78"/>
  <c r="F249" i="78"/>
  <c r="F214" i="78"/>
  <c r="F230" i="78"/>
  <c r="F246" i="78"/>
  <c r="F208" i="78"/>
  <c r="F240" i="78"/>
  <c r="F236" i="78"/>
  <c r="F244" i="78"/>
  <c r="F221" i="78"/>
  <c r="F237" i="78"/>
  <c r="F206" i="78"/>
  <c r="F238" i="78"/>
  <c r="F224" i="78"/>
  <c r="F212" i="78"/>
  <c r="F211" i="78"/>
  <c r="F227" i="78"/>
  <c r="F243" i="78"/>
  <c r="F218" i="78"/>
  <c r="F250" i="78"/>
  <c r="F248" i="78"/>
  <c r="F213" i="78"/>
  <c r="F229" i="78"/>
  <c r="F245" i="78"/>
  <c r="F222" i="78"/>
  <c r="F253" i="78"/>
  <c r="F254" i="78"/>
  <c r="F251" i="78"/>
  <c r="F219" i="78"/>
  <c r="F234" i="78"/>
  <c r="F216" i="78"/>
  <c r="F252" i="78"/>
  <c r="F235" i="78"/>
  <c r="G293" i="78"/>
  <c r="G32" i="71" s="1"/>
  <c r="E293" i="78"/>
  <c r="E32" i="71" s="1"/>
  <c r="D293" i="78"/>
  <c r="D32" i="71" s="1"/>
  <c r="F293" i="78"/>
  <c r="F32" i="71" s="1"/>
  <c r="C282" i="95"/>
  <c r="C302" i="95"/>
  <c r="C304" i="95" s="1"/>
  <c r="C150" i="95"/>
  <c r="F293" i="81"/>
  <c r="F34" i="71" s="1"/>
  <c r="G293" i="81"/>
  <c r="G34" i="71" s="1"/>
  <c r="E293" i="81"/>
  <c r="E34" i="71" s="1"/>
  <c r="D293" i="81"/>
  <c r="D34" i="71" s="1"/>
  <c r="G244" i="92"/>
  <c r="G235" i="92"/>
  <c r="G251" i="92"/>
  <c r="G230" i="92"/>
  <c r="G222" i="92"/>
  <c r="G241" i="92"/>
  <c r="G248" i="92"/>
  <c r="G219" i="92"/>
  <c r="G211" i="92"/>
  <c r="G238" i="92"/>
  <c r="G246" i="92"/>
  <c r="G217" i="92"/>
  <c r="G214" i="92"/>
  <c r="G242" i="92"/>
  <c r="G233" i="92"/>
  <c r="G249" i="92"/>
  <c r="G228" i="92"/>
  <c r="G220" i="92"/>
  <c r="G236" i="92"/>
  <c r="G239" i="92"/>
  <c r="G215" i="92"/>
  <c r="G213" i="92"/>
  <c r="G234" i="92"/>
  <c r="G229" i="92"/>
  <c r="G208" i="92"/>
  <c r="G210" i="92"/>
  <c r="G240" i="92"/>
  <c r="G231" i="92"/>
  <c r="G247" i="92"/>
  <c r="G226" i="92"/>
  <c r="G218" i="92"/>
  <c r="G232" i="92"/>
  <c r="G227" i="92"/>
  <c r="G207" i="92"/>
  <c r="G255" i="92"/>
  <c r="G254" i="92"/>
  <c r="G225" i="92"/>
  <c r="G212" i="92"/>
  <c r="G237" i="92"/>
  <c r="G253" i="92"/>
  <c r="G245" i="92"/>
  <c r="G224" i="92"/>
  <c r="G216" i="92"/>
  <c r="G252" i="92"/>
  <c r="G223" i="92"/>
  <c r="G209" i="92"/>
  <c r="G243" i="92"/>
  <c r="G250" i="92"/>
  <c r="G221" i="92"/>
  <c r="G206" i="92"/>
  <c r="H256" i="90"/>
  <c r="H258" i="90" s="1"/>
  <c r="H294" i="90"/>
  <c r="G205" i="91"/>
  <c r="F254" i="95"/>
  <c r="F246" i="95"/>
  <c r="F238" i="95"/>
  <c r="F230" i="95"/>
  <c r="F222" i="95"/>
  <c r="F255" i="95"/>
  <c r="F247" i="95"/>
  <c r="F239" i="95"/>
  <c r="F231" i="95"/>
  <c r="F223" i="95"/>
  <c r="F215" i="95"/>
  <c r="F212" i="95"/>
  <c r="F209" i="95"/>
  <c r="F252" i="95"/>
  <c r="F244" i="95"/>
  <c r="F236" i="95"/>
  <c r="F228" i="95"/>
  <c r="F220" i="95"/>
  <c r="F253" i="95"/>
  <c r="F245" i="95"/>
  <c r="F237" i="95"/>
  <c r="F229" i="95"/>
  <c r="F221" i="95"/>
  <c r="F206" i="95"/>
  <c r="F214" i="95"/>
  <c r="F213" i="95"/>
  <c r="F248" i="95"/>
  <c r="F232" i="95"/>
  <c r="F216" i="95"/>
  <c r="F241" i="95"/>
  <c r="F225" i="95"/>
  <c r="F210" i="95"/>
  <c r="F242" i="95"/>
  <c r="F226" i="95"/>
  <c r="F251" i="95"/>
  <c r="F235" i="95"/>
  <c r="F219" i="95"/>
  <c r="F207" i="95"/>
  <c r="F240" i="95"/>
  <c r="F224" i="95"/>
  <c r="F249" i="95"/>
  <c r="F233" i="95"/>
  <c r="F217" i="95"/>
  <c r="F211" i="95"/>
  <c r="F243" i="95"/>
  <c r="F208" i="95"/>
  <c r="F250" i="95"/>
  <c r="F227" i="95"/>
  <c r="F234" i="95"/>
  <c r="F218" i="95"/>
  <c r="J286" i="80"/>
  <c r="J258" i="80"/>
  <c r="J271" i="80"/>
  <c r="J272" i="80" s="1"/>
  <c r="J273" i="80" s="1"/>
  <c r="J276" i="80"/>
  <c r="I59" i="78"/>
  <c r="I81" i="78" s="1"/>
  <c r="D58" i="46"/>
  <c r="H205" i="78"/>
  <c r="G61" i="48"/>
  <c r="F39" i="48"/>
  <c r="F34" i="48" s="1"/>
  <c r="J304" i="90"/>
  <c r="J123" i="71" s="1"/>
  <c r="G138" i="93"/>
  <c r="G105" i="93"/>
  <c r="G104" i="93" s="1"/>
  <c r="G149" i="93" s="1"/>
  <c r="F105" i="95"/>
  <c r="F104" i="95" s="1"/>
  <c r="F149" i="95" s="1"/>
  <c r="A232" i="78"/>
  <c r="A233" i="78" s="1"/>
  <c r="A234" i="78" s="1"/>
  <c r="A235" i="78" s="1"/>
  <c r="A236" i="78" s="1"/>
  <c r="A237" i="78" s="1"/>
  <c r="A238" i="78" s="1"/>
  <c r="A239" i="78" s="1"/>
  <c r="A240" i="78" s="1"/>
  <c r="A241" i="78" s="1"/>
  <c r="A242" i="78" s="1"/>
  <c r="A243" i="78" s="1"/>
  <c r="A244" i="78" s="1"/>
  <c r="A245" i="78" s="1"/>
  <c r="A246" i="78" s="1"/>
  <c r="A247" i="78" s="1"/>
  <c r="A248" i="78" s="1"/>
  <c r="A254" i="78"/>
  <c r="C277" i="9"/>
  <c r="C303" i="9"/>
  <c r="C296" i="9"/>
  <c r="E244" i="92"/>
  <c r="E235" i="92"/>
  <c r="E251" i="92"/>
  <c r="E230" i="92"/>
  <c r="E222" i="92"/>
  <c r="E243" i="92"/>
  <c r="E250" i="92"/>
  <c r="E221" i="92"/>
  <c r="E211" i="92"/>
  <c r="E236" i="92"/>
  <c r="E239" i="92"/>
  <c r="E215" i="92"/>
  <c r="E214" i="92"/>
  <c r="E242" i="92"/>
  <c r="E233" i="92"/>
  <c r="E249" i="92"/>
  <c r="E228" i="92"/>
  <c r="E220" i="92"/>
  <c r="E238" i="92"/>
  <c r="E246" i="92"/>
  <c r="E217" i="92"/>
  <c r="E213" i="92"/>
  <c r="E232" i="92"/>
  <c r="E227" i="92"/>
  <c r="E208" i="92"/>
  <c r="E210" i="92"/>
  <c r="E240" i="92"/>
  <c r="E231" i="92"/>
  <c r="E247" i="92"/>
  <c r="E226" i="92"/>
  <c r="E218" i="92"/>
  <c r="E234" i="92"/>
  <c r="E229" i="92"/>
  <c r="E207" i="92"/>
  <c r="E255" i="92"/>
  <c r="E252" i="92"/>
  <c r="E223" i="92"/>
  <c r="E212" i="92"/>
  <c r="E237" i="92"/>
  <c r="E253" i="92"/>
  <c r="E245" i="92"/>
  <c r="E224" i="92"/>
  <c r="E216" i="92"/>
  <c r="E254" i="92"/>
  <c r="E225" i="92"/>
  <c r="E209" i="92"/>
  <c r="E241" i="92"/>
  <c r="E248" i="92"/>
  <c r="E219" i="92"/>
  <c r="E206" i="92"/>
  <c r="E205" i="92" s="1"/>
  <c r="C277" i="95"/>
  <c r="C303" i="95"/>
  <c r="C296" i="95"/>
  <c r="J302" i="78"/>
  <c r="J304" i="78" s="1"/>
  <c r="J119" i="71" s="1"/>
  <c r="J282" i="78"/>
  <c r="J103" i="71" s="1"/>
  <c r="F293" i="94"/>
  <c r="F40" i="71" s="1"/>
  <c r="D293" i="94"/>
  <c r="D40" i="71" s="1"/>
  <c r="G293" i="94"/>
  <c r="G40" i="71" s="1"/>
  <c r="E293" i="94"/>
  <c r="E40" i="71" s="1"/>
  <c r="E226" i="94"/>
  <c r="E222" i="94"/>
  <c r="E218" i="94"/>
  <c r="E206" i="94"/>
  <c r="E214" i="94"/>
  <c r="E211" i="94"/>
  <c r="E248" i="94"/>
  <c r="E240" i="94"/>
  <c r="E232" i="94"/>
  <c r="E253" i="94"/>
  <c r="E245" i="94"/>
  <c r="E237" i="94"/>
  <c r="E229" i="94"/>
  <c r="E225" i="94"/>
  <c r="E221" i="94"/>
  <c r="E217" i="94"/>
  <c r="E208" i="94"/>
  <c r="E209" i="94"/>
  <c r="E254" i="94"/>
  <c r="E246" i="94"/>
  <c r="E238" i="94"/>
  <c r="E230" i="94"/>
  <c r="E251" i="94"/>
  <c r="E243" i="94"/>
  <c r="E235" i="94"/>
  <c r="E224" i="94"/>
  <c r="E220" i="94"/>
  <c r="E216" i="94"/>
  <c r="E210" i="94"/>
  <c r="E213" i="94"/>
  <c r="E252" i="94"/>
  <c r="E244" i="94"/>
  <c r="E236" i="94"/>
  <c r="E228" i="94"/>
  <c r="E249" i="94"/>
  <c r="E241" i="94"/>
  <c r="E233" i="94"/>
  <c r="E223" i="94"/>
  <c r="E207" i="94"/>
  <c r="E255" i="94"/>
  <c r="E215" i="94"/>
  <c r="E239" i="94"/>
  <c r="E219" i="94"/>
  <c r="E250" i="94"/>
  <c r="E247" i="94"/>
  <c r="E242" i="94"/>
  <c r="E231" i="94"/>
  <c r="E227" i="94"/>
  <c r="E212" i="94"/>
  <c r="E234" i="94"/>
  <c r="M13" i="48"/>
  <c r="F105" i="9"/>
  <c r="F104" i="9" s="1"/>
  <c r="F149" i="9" s="1"/>
  <c r="G299" i="90"/>
  <c r="G145" i="71" s="1"/>
  <c r="F118" i="94"/>
  <c r="F105" i="94"/>
  <c r="F104" i="94" s="1"/>
  <c r="F149" i="94" s="1"/>
  <c r="J296" i="81"/>
  <c r="J268" i="81"/>
  <c r="J270" i="81" s="1"/>
  <c r="J269" i="81" s="1"/>
  <c r="J303" i="81"/>
  <c r="J277" i="81"/>
  <c r="J83" i="71" s="1"/>
  <c r="I304" i="89"/>
  <c r="I122" i="71" s="1"/>
  <c r="G127" i="92"/>
  <c r="G138" i="92"/>
  <c r="J284" i="94"/>
  <c r="J150" i="94"/>
  <c r="E138" i="92"/>
  <c r="H284" i="93"/>
  <c r="H150" i="93"/>
  <c r="H286" i="81"/>
  <c r="H276" i="81"/>
  <c r="H258" i="81"/>
  <c r="H271" i="81"/>
  <c r="E60" i="93"/>
  <c r="E138" i="95"/>
  <c r="H277" i="95"/>
  <c r="H296" i="95"/>
  <c r="H268" i="95"/>
  <c r="H303" i="95"/>
  <c r="H304" i="95" s="1"/>
  <c r="H128" i="71" s="1"/>
  <c r="H258" i="95"/>
  <c r="J155" i="75"/>
  <c r="K155" i="75" s="1"/>
  <c r="F96" i="75"/>
  <c r="I119" i="75"/>
  <c r="H155" i="75"/>
  <c r="I155" i="75" s="1"/>
  <c r="D155" i="75"/>
  <c r="E155" i="75" s="1"/>
  <c r="N155" i="75"/>
  <c r="O155" i="75" s="1"/>
  <c r="O119" i="75"/>
  <c r="G282" i="94" l="1"/>
  <c r="G302" i="94"/>
  <c r="G282" i="92"/>
  <c r="G302" i="92"/>
  <c r="D282" i="95"/>
  <c r="D302" i="95"/>
  <c r="E256" i="92"/>
  <c r="E294" i="92"/>
  <c r="G282" i="93"/>
  <c r="G302" i="93"/>
  <c r="D59" i="92"/>
  <c r="D81" i="92" s="1"/>
  <c r="J53" i="46"/>
  <c r="E256" i="91"/>
  <c r="E294" i="91"/>
  <c r="D118" i="91"/>
  <c r="F118" i="91"/>
  <c r="F60" i="91"/>
  <c r="D138" i="81"/>
  <c r="I286" i="89"/>
  <c r="I276" i="89"/>
  <c r="I271" i="89"/>
  <c r="I272" i="89" s="1"/>
  <c r="I273" i="89" s="1"/>
  <c r="I258" i="89"/>
  <c r="B136" i="71"/>
  <c r="A135" i="71"/>
  <c r="G60" i="81"/>
  <c r="J286" i="95"/>
  <c r="J276" i="95"/>
  <c r="J258" i="95"/>
  <c r="J271" i="95"/>
  <c r="J272" i="95" s="1"/>
  <c r="J273" i="95" s="1"/>
  <c r="I277" i="78"/>
  <c r="I81" i="71" s="1"/>
  <c r="I296" i="78"/>
  <c r="I268" i="78"/>
  <c r="I270" i="78" s="1"/>
  <c r="I269" i="78" s="1"/>
  <c r="I303" i="78"/>
  <c r="I304" i="78" s="1"/>
  <c r="I119" i="71" s="1"/>
  <c r="D246" i="93"/>
  <c r="D238" i="93"/>
  <c r="D248" i="93"/>
  <c r="D240" i="93"/>
  <c r="D253" i="93"/>
  <c r="D242" i="93"/>
  <c r="D236" i="93"/>
  <c r="D228" i="93"/>
  <c r="D220" i="93"/>
  <c r="D230" i="93"/>
  <c r="D222" i="93"/>
  <c r="D255" i="93"/>
  <c r="D232" i="93"/>
  <c r="D224" i="93"/>
  <c r="D216" i="93"/>
  <c r="D234" i="93"/>
  <c r="D244" i="93"/>
  <c r="D226" i="93"/>
  <c r="D218" i="93"/>
  <c r="D207" i="93"/>
  <c r="D209" i="93"/>
  <c r="D211" i="93"/>
  <c r="D213" i="93"/>
  <c r="D251" i="93"/>
  <c r="D247" i="93"/>
  <c r="D239" i="93"/>
  <c r="D231" i="93"/>
  <c r="D223" i="93"/>
  <c r="D215" i="93"/>
  <c r="D212" i="93"/>
  <c r="D254" i="93"/>
  <c r="D243" i="93"/>
  <c r="D235" i="93"/>
  <c r="D227" i="93"/>
  <c r="D219" i="93"/>
  <c r="D208" i="93"/>
  <c r="C19" i="93"/>
  <c r="D250" i="93"/>
  <c r="D249" i="93"/>
  <c r="D241" i="93"/>
  <c r="D233" i="93"/>
  <c r="D225" i="93"/>
  <c r="D217" i="93"/>
  <c r="D210" i="93"/>
  <c r="D229" i="93"/>
  <c r="D252" i="93"/>
  <c r="D221" i="93"/>
  <c r="D245" i="93"/>
  <c r="D206" i="93"/>
  <c r="D237" i="93"/>
  <c r="D214" i="93"/>
  <c r="F205" i="9"/>
  <c r="C19" i="9"/>
  <c r="D213" i="9"/>
  <c r="D221" i="9"/>
  <c r="D229" i="9"/>
  <c r="D237" i="9"/>
  <c r="D245" i="9"/>
  <c r="D253" i="9"/>
  <c r="D216" i="9"/>
  <c r="D232" i="9"/>
  <c r="D248" i="9"/>
  <c r="D222" i="9"/>
  <c r="D254" i="9"/>
  <c r="D234" i="9"/>
  <c r="D207" i="9"/>
  <c r="D215" i="9"/>
  <c r="D223" i="9"/>
  <c r="D231" i="9"/>
  <c r="D239" i="9"/>
  <c r="D247" i="9"/>
  <c r="D255" i="9"/>
  <c r="D220" i="9"/>
  <c r="D236" i="9"/>
  <c r="D252" i="9"/>
  <c r="D230" i="9"/>
  <c r="D210" i="9"/>
  <c r="D242" i="9"/>
  <c r="D209" i="9"/>
  <c r="D217" i="9"/>
  <c r="D225" i="9"/>
  <c r="D233" i="9"/>
  <c r="D241" i="9"/>
  <c r="D249" i="9"/>
  <c r="D208" i="9"/>
  <c r="D224" i="9"/>
  <c r="D240" i="9"/>
  <c r="D206" i="9"/>
  <c r="D238" i="9"/>
  <c r="D218" i="9"/>
  <c r="D250" i="9"/>
  <c r="D211" i="9"/>
  <c r="D243" i="9"/>
  <c r="D244" i="9"/>
  <c r="D212" i="9"/>
  <c r="D219" i="9"/>
  <c r="D251" i="9"/>
  <c r="D214" i="9"/>
  <c r="D227" i="9"/>
  <c r="D246" i="9"/>
  <c r="D235" i="9"/>
  <c r="D228" i="9"/>
  <c r="D226" i="9"/>
  <c r="C54" i="46"/>
  <c r="E59" i="9"/>
  <c r="E81" i="9" s="1"/>
  <c r="E118" i="9"/>
  <c r="E104" i="9" s="1"/>
  <c r="E149" i="9" s="1"/>
  <c r="G205" i="78"/>
  <c r="H276" i="91"/>
  <c r="H258" i="91"/>
  <c r="H271" i="91"/>
  <c r="H272" i="91" s="1"/>
  <c r="H273" i="91" s="1"/>
  <c r="H286" i="91"/>
  <c r="G60" i="78"/>
  <c r="G127" i="78"/>
  <c r="E138" i="78"/>
  <c r="B203" i="93"/>
  <c r="B203" i="94" s="1"/>
  <c r="B182" i="93"/>
  <c r="B182" i="94" s="1"/>
  <c r="D127" i="89"/>
  <c r="D60" i="89"/>
  <c r="F105" i="81"/>
  <c r="F60" i="81"/>
  <c r="K137" i="75"/>
  <c r="K147" i="75"/>
  <c r="K142" i="75"/>
  <c r="J272" i="90"/>
  <c r="J273" i="90" s="1"/>
  <c r="H296" i="81"/>
  <c r="H268" i="81"/>
  <c r="H270" i="81" s="1"/>
  <c r="H269" i="81" s="1"/>
  <c r="H303" i="81"/>
  <c r="H304" i="81" s="1"/>
  <c r="H121" i="71" s="1"/>
  <c r="H277" i="81"/>
  <c r="H83" i="71" s="1"/>
  <c r="E60" i="89"/>
  <c r="F38" i="48"/>
  <c r="E298" i="80"/>
  <c r="E131" i="71" s="1"/>
  <c r="E297" i="80"/>
  <c r="G205" i="94"/>
  <c r="C286" i="9"/>
  <c r="C285" i="9" s="1"/>
  <c r="B112" i="70" s="1"/>
  <c r="C276" i="9"/>
  <c r="C278" i="9" s="1"/>
  <c r="C258" i="9"/>
  <c r="F127" i="92"/>
  <c r="J55" i="46"/>
  <c r="F59" i="92"/>
  <c r="F81" i="92" s="1"/>
  <c r="G104" i="9"/>
  <c r="G149" i="9" s="1"/>
  <c r="E294" i="93"/>
  <c r="E256" i="93"/>
  <c r="F256" i="91"/>
  <c r="F294" i="91"/>
  <c r="I56" i="46"/>
  <c r="G59" i="91"/>
  <c r="G81" i="91" s="1"/>
  <c r="D60" i="90"/>
  <c r="G59" i="89"/>
  <c r="G81" i="89" s="1"/>
  <c r="G56" i="46"/>
  <c r="C286" i="78"/>
  <c r="C283" i="78" s="1"/>
  <c r="C111" i="70" s="1"/>
  <c r="C276" i="78"/>
  <c r="C278" i="78" s="1"/>
  <c r="C279" i="78" s="1"/>
  <c r="C258" i="78"/>
  <c r="G55" i="46"/>
  <c r="F59" i="89"/>
  <c r="F81" i="89" s="1"/>
  <c r="D298" i="80"/>
  <c r="D131" i="71" s="1"/>
  <c r="D297" i="80"/>
  <c r="F284" i="95"/>
  <c r="F150" i="95"/>
  <c r="I296" i="80"/>
  <c r="I303" i="80"/>
  <c r="I304" i="80" s="1"/>
  <c r="I120" i="71" s="1"/>
  <c r="I277" i="80"/>
  <c r="I268" i="80"/>
  <c r="I258" i="80"/>
  <c r="D289" i="80"/>
  <c r="D287" i="80"/>
  <c r="D22" i="71" s="1"/>
  <c r="D9" i="70" s="1"/>
  <c r="E59" i="94"/>
  <c r="E81" i="94" s="1"/>
  <c r="L54" i="46"/>
  <c r="G104" i="89"/>
  <c r="G149" i="89" s="1"/>
  <c r="F294" i="92"/>
  <c r="F256" i="92"/>
  <c r="H286" i="9"/>
  <c r="H276" i="9"/>
  <c r="H258" i="9"/>
  <c r="H271" i="9"/>
  <c r="H272" i="9" s="1"/>
  <c r="H273" i="9" s="1"/>
  <c r="M56" i="46"/>
  <c r="G59" i="95"/>
  <c r="G81" i="95" s="1"/>
  <c r="B87" i="71"/>
  <c r="A86" i="71"/>
  <c r="K138" i="75"/>
  <c r="K148" i="75"/>
  <c r="K143" i="75"/>
  <c r="F127" i="91"/>
  <c r="J302" i="81"/>
  <c r="J304" i="81" s="1"/>
  <c r="J121" i="71" s="1"/>
  <c r="J282" i="81"/>
  <c r="J105" i="71" s="1"/>
  <c r="D127" i="81"/>
  <c r="D60" i="81"/>
  <c r="C279" i="94"/>
  <c r="H279" i="94"/>
  <c r="H51" i="71" s="1"/>
  <c r="G138" i="81"/>
  <c r="F256" i="81"/>
  <c r="F294" i="81"/>
  <c r="G205" i="9"/>
  <c r="H6" i="44"/>
  <c r="B6" i="89"/>
  <c r="D263" i="89" s="1"/>
  <c r="E104" i="95"/>
  <c r="E149" i="95" s="1"/>
  <c r="J54" i="46"/>
  <c r="E59" i="92"/>
  <c r="E81" i="92" s="1"/>
  <c r="D205" i="91"/>
  <c r="E205" i="9"/>
  <c r="I277" i="92"/>
  <c r="I87" i="71" s="1"/>
  <c r="I296" i="92"/>
  <c r="I303" i="92"/>
  <c r="I304" i="92" s="1"/>
  <c r="I125" i="71" s="1"/>
  <c r="I268" i="92"/>
  <c r="I270" i="92" s="1"/>
  <c r="I269" i="92" s="1"/>
  <c r="G59" i="48"/>
  <c r="H9" i="48"/>
  <c r="F105" i="78"/>
  <c r="F118" i="78"/>
  <c r="E127" i="78"/>
  <c r="E105" i="78"/>
  <c r="D61" i="78"/>
  <c r="D65" i="78"/>
  <c r="D62" i="78"/>
  <c r="D63" i="78"/>
  <c r="D64" i="78"/>
  <c r="D106" i="78"/>
  <c r="D110" i="78"/>
  <c r="D114" i="78"/>
  <c r="D107" i="78"/>
  <c r="D111" i="78"/>
  <c r="D115" i="78"/>
  <c r="D121" i="78"/>
  <c r="D125" i="78"/>
  <c r="D130" i="78"/>
  <c r="D134" i="78"/>
  <c r="D142" i="78"/>
  <c r="C10" i="78"/>
  <c r="D66" i="78"/>
  <c r="D67" i="78"/>
  <c r="D109" i="78"/>
  <c r="D113" i="78"/>
  <c r="D117" i="78"/>
  <c r="D119" i="78"/>
  <c r="D123" i="78"/>
  <c r="D128" i="78"/>
  <c r="D132" i="78"/>
  <c r="D136" i="78"/>
  <c r="D140" i="78"/>
  <c r="D144" i="78"/>
  <c r="D108" i="78"/>
  <c r="D122" i="78"/>
  <c r="D131" i="78"/>
  <c r="D139" i="78"/>
  <c r="D146" i="78"/>
  <c r="D68" i="78"/>
  <c r="D72" i="78"/>
  <c r="D76" i="78"/>
  <c r="D80" i="78"/>
  <c r="D112" i="78"/>
  <c r="D124" i="78"/>
  <c r="D133" i="78"/>
  <c r="D141" i="78"/>
  <c r="D147" i="78"/>
  <c r="D69" i="78"/>
  <c r="D73" i="78"/>
  <c r="D77" i="78"/>
  <c r="D116" i="78"/>
  <c r="D126" i="78"/>
  <c r="D135" i="78"/>
  <c r="D143" i="78"/>
  <c r="D148" i="78"/>
  <c r="D70" i="78"/>
  <c r="D74" i="78"/>
  <c r="D78" i="78"/>
  <c r="D137" i="78"/>
  <c r="D71" i="78"/>
  <c r="D145" i="78"/>
  <c r="D75" i="78"/>
  <c r="D120" i="78"/>
  <c r="D79" i="78"/>
  <c r="D129" i="78"/>
  <c r="G104" i="90"/>
  <c r="G149" i="90" s="1"/>
  <c r="F127" i="81"/>
  <c r="K141" i="75"/>
  <c r="K146" i="75"/>
  <c r="K136" i="75"/>
  <c r="J74" i="71"/>
  <c r="J278" i="90"/>
  <c r="E127" i="89"/>
  <c r="E138" i="89"/>
  <c r="D118" i="94"/>
  <c r="D105" i="94"/>
  <c r="D60" i="94"/>
  <c r="I61" i="48"/>
  <c r="I82" i="48"/>
  <c r="I63" i="48" s="1"/>
  <c r="J8" i="46"/>
  <c r="J72" i="48"/>
  <c r="J74" i="48"/>
  <c r="J60" i="48"/>
  <c r="J70" i="48"/>
  <c r="J68" i="48"/>
  <c r="J62" i="48"/>
  <c r="C304" i="9"/>
  <c r="E13" i="48"/>
  <c r="G205" i="81"/>
  <c r="I296" i="94"/>
  <c r="I268" i="94"/>
  <c r="I303" i="94"/>
  <c r="I304" i="94" s="1"/>
  <c r="I127" i="71" s="1"/>
  <c r="I277" i="94"/>
  <c r="I258" i="94"/>
  <c r="F105" i="92"/>
  <c r="H276" i="89"/>
  <c r="H286" i="89"/>
  <c r="H258" i="89"/>
  <c r="H271" i="89"/>
  <c r="E299" i="80"/>
  <c r="E142" i="71" s="1"/>
  <c r="E278" i="80"/>
  <c r="D118" i="90"/>
  <c r="D138" i="90"/>
  <c r="L7" i="75"/>
  <c r="J47" i="75"/>
  <c r="J271" i="91"/>
  <c r="J272" i="91" s="1"/>
  <c r="J273" i="91" s="1"/>
  <c r="J286" i="91"/>
  <c r="J258" i="91"/>
  <c r="J276" i="91"/>
  <c r="G141" i="75"/>
  <c r="G146" i="75"/>
  <c r="G136" i="75"/>
  <c r="F294" i="93"/>
  <c r="F256" i="93"/>
  <c r="E60" i="81"/>
  <c r="E272" i="80"/>
  <c r="E273" i="80" s="1"/>
  <c r="A149" i="71"/>
  <c r="C160" i="71"/>
  <c r="A160" i="71" s="1"/>
  <c r="B125" i="71"/>
  <c r="A124" i="71"/>
  <c r="H55" i="46"/>
  <c r="F59" i="90"/>
  <c r="F81" i="90" s="1"/>
  <c r="D118" i="93"/>
  <c r="D104" i="93" s="1"/>
  <c r="D149" i="93" s="1"/>
  <c r="F59" i="94"/>
  <c r="F81" i="94" s="1"/>
  <c r="L55" i="46"/>
  <c r="F282" i="94"/>
  <c r="F302" i="94"/>
  <c r="I150" i="78"/>
  <c r="I284" i="78"/>
  <c r="F205" i="78"/>
  <c r="E205" i="78"/>
  <c r="J278" i="80"/>
  <c r="J71" i="71"/>
  <c r="H296" i="90"/>
  <c r="H277" i="90"/>
  <c r="H85" i="71" s="1"/>
  <c r="H303" i="90"/>
  <c r="H304" i="90" s="1"/>
  <c r="H123" i="71" s="1"/>
  <c r="H268" i="90"/>
  <c r="H270" i="90" s="1"/>
  <c r="H269" i="90" s="1"/>
  <c r="I271" i="93"/>
  <c r="I272" i="93" s="1"/>
  <c r="I273" i="93" s="1"/>
  <c r="I286" i="93"/>
  <c r="I276" i="93"/>
  <c r="I258" i="93"/>
  <c r="C276" i="81"/>
  <c r="C278" i="81" s="1"/>
  <c r="C279" i="81" s="1"/>
  <c r="C286" i="81"/>
  <c r="C285" i="81" s="1"/>
  <c r="E112" i="70" s="1"/>
  <c r="C258" i="81"/>
  <c r="J278" i="93"/>
  <c r="J77" i="71"/>
  <c r="H278" i="81"/>
  <c r="H72" i="71"/>
  <c r="H294" i="78"/>
  <c r="H256" i="78"/>
  <c r="G205" i="92"/>
  <c r="F60" i="93"/>
  <c r="J278" i="9"/>
  <c r="J69" i="71"/>
  <c r="I277" i="90"/>
  <c r="I296" i="90"/>
  <c r="I303" i="90"/>
  <c r="I304" i="90" s="1"/>
  <c r="I123" i="71" s="1"/>
  <c r="I268" i="90"/>
  <c r="I258" i="90"/>
  <c r="D105" i="92"/>
  <c r="D127" i="91"/>
  <c r="C276" i="92"/>
  <c r="C278" i="92" s="1"/>
  <c r="C279" i="92" s="1"/>
  <c r="C286" i="92"/>
  <c r="C285" i="92" s="1"/>
  <c r="I112" i="70" s="1"/>
  <c r="C258" i="92"/>
  <c r="F105" i="91"/>
  <c r="D118" i="81"/>
  <c r="D104" i="81" s="1"/>
  <c r="D149" i="81" s="1"/>
  <c r="E14" i="46"/>
  <c r="E10" i="46"/>
  <c r="I278" i="92"/>
  <c r="I76" i="71"/>
  <c r="G127" i="81"/>
  <c r="E59" i="90"/>
  <c r="E81" i="90" s="1"/>
  <c r="H54" i="46"/>
  <c r="L11" i="48"/>
  <c r="G205" i="95"/>
  <c r="C276" i="91"/>
  <c r="C278" i="91" s="1"/>
  <c r="C279" i="91" s="1"/>
  <c r="C286" i="91"/>
  <c r="C285" i="91" s="1"/>
  <c r="H112" i="70" s="1"/>
  <c r="C258" i="91"/>
  <c r="H302" i="80"/>
  <c r="H304" i="80" s="1"/>
  <c r="H120" i="71" s="1"/>
  <c r="H282" i="80"/>
  <c r="H104" i="71" s="1"/>
  <c r="H150" i="80"/>
  <c r="E138" i="9"/>
  <c r="J276" i="89"/>
  <c r="J286" i="89"/>
  <c r="J258" i="89"/>
  <c r="J271" i="89"/>
  <c r="J272" i="89" s="1"/>
  <c r="J273" i="89" s="1"/>
  <c r="C56" i="46"/>
  <c r="G59" i="9"/>
  <c r="G81" i="9" s="1"/>
  <c r="G118" i="78"/>
  <c r="E118" i="78"/>
  <c r="E60" i="78"/>
  <c r="F294" i="89"/>
  <c r="F256" i="89"/>
  <c r="E104" i="94"/>
  <c r="E149" i="94" s="1"/>
  <c r="D118" i="89"/>
  <c r="F118" i="81"/>
  <c r="F138" i="81"/>
  <c r="J258" i="92"/>
  <c r="J286" i="92"/>
  <c r="J276" i="92"/>
  <c r="J271" i="92"/>
  <c r="J272" i="92" s="1"/>
  <c r="J273" i="92" s="1"/>
  <c r="I13" i="48"/>
  <c r="E118" i="89"/>
  <c r="O148" i="75"/>
  <c r="O143" i="75"/>
  <c r="O138" i="75"/>
  <c r="E104" i="90"/>
  <c r="E149" i="90" s="1"/>
  <c r="B98" i="71"/>
  <c r="A97" i="71"/>
  <c r="I69" i="48"/>
  <c r="E104" i="93"/>
  <c r="E149" i="93" s="1"/>
  <c r="L56" i="46"/>
  <c r="G59" i="94"/>
  <c r="G81" i="94" s="1"/>
  <c r="C283" i="9"/>
  <c r="B111" i="70" s="1"/>
  <c r="F118" i="92"/>
  <c r="D230" i="89"/>
  <c r="D231" i="89"/>
  <c r="D208" i="89"/>
  <c r="D216" i="89"/>
  <c r="D234" i="89"/>
  <c r="D242" i="89"/>
  <c r="D250" i="89"/>
  <c r="D225" i="89"/>
  <c r="D219" i="89"/>
  <c r="D245" i="89"/>
  <c r="D221" i="89"/>
  <c r="D209" i="89"/>
  <c r="D251" i="89"/>
  <c r="D228" i="89"/>
  <c r="D227" i="89"/>
  <c r="D210" i="89"/>
  <c r="D218" i="89"/>
  <c r="D236" i="89"/>
  <c r="D244" i="89"/>
  <c r="D252" i="89"/>
  <c r="D207" i="89"/>
  <c r="D233" i="89"/>
  <c r="D249" i="89"/>
  <c r="D239" i="89"/>
  <c r="D217" i="89"/>
  <c r="C19" i="89"/>
  <c r="D226" i="89"/>
  <c r="D223" i="89"/>
  <c r="D212" i="89"/>
  <c r="D220" i="89"/>
  <c r="D238" i="89"/>
  <c r="D246" i="89"/>
  <c r="D254" i="89"/>
  <c r="D211" i="89"/>
  <c r="D237" i="89"/>
  <c r="D253" i="89"/>
  <c r="D247" i="89"/>
  <c r="D235" i="89"/>
  <c r="D214" i="89"/>
  <c r="D229" i="89"/>
  <c r="D255" i="89"/>
  <c r="D224" i="89"/>
  <c r="D241" i="89"/>
  <c r="D232" i="89"/>
  <c r="D222" i="89"/>
  <c r="D215" i="89"/>
  <c r="D243" i="89"/>
  <c r="D240" i="89"/>
  <c r="D206" i="89"/>
  <c r="D205" i="89" s="1"/>
  <c r="D248" i="89"/>
  <c r="D213" i="89"/>
  <c r="C276" i="89"/>
  <c r="C278" i="89" s="1"/>
  <c r="C279" i="89" s="1"/>
  <c r="C286" i="89"/>
  <c r="C283" i="89" s="1"/>
  <c r="F111" i="70" s="1"/>
  <c r="C258" i="89"/>
  <c r="C278" i="93"/>
  <c r="C279" i="93" s="1"/>
  <c r="G278" i="80"/>
  <c r="D127" i="90"/>
  <c r="D238" i="92"/>
  <c r="D254" i="92"/>
  <c r="D246" i="92"/>
  <c r="D225" i="92"/>
  <c r="D217" i="92"/>
  <c r="D233" i="92"/>
  <c r="D228" i="92"/>
  <c r="D207" i="92"/>
  <c r="D214" i="92"/>
  <c r="D231" i="92"/>
  <c r="D226" i="92"/>
  <c r="D212" i="92"/>
  <c r="C19" i="92"/>
  <c r="D236" i="92"/>
  <c r="D252" i="92"/>
  <c r="D239" i="92"/>
  <c r="D223" i="92"/>
  <c r="D215" i="92"/>
  <c r="D253" i="92"/>
  <c r="D224" i="92"/>
  <c r="D209" i="92"/>
  <c r="D244" i="92"/>
  <c r="D251" i="92"/>
  <c r="D222" i="92"/>
  <c r="D206" i="92"/>
  <c r="D210" i="92"/>
  <c r="D243" i="92"/>
  <c r="D234" i="92"/>
  <c r="D250" i="92"/>
  <c r="D229" i="92"/>
  <c r="D221" i="92"/>
  <c r="D242" i="92"/>
  <c r="D249" i="92"/>
  <c r="D220" i="92"/>
  <c r="D211" i="92"/>
  <c r="D240" i="92"/>
  <c r="D247" i="92"/>
  <c r="D218" i="92"/>
  <c r="D241" i="92"/>
  <c r="D232" i="92"/>
  <c r="D248" i="92"/>
  <c r="D227" i="92"/>
  <c r="D219" i="92"/>
  <c r="D237" i="92"/>
  <c r="D245" i="92"/>
  <c r="D216" i="92"/>
  <c r="D213" i="92"/>
  <c r="D235" i="92"/>
  <c r="D230" i="92"/>
  <c r="D208" i="92"/>
  <c r="D255" i="92"/>
  <c r="D205" i="81"/>
  <c r="G137" i="75"/>
  <c r="G147" i="75"/>
  <c r="G142" i="75"/>
  <c r="F36" i="48"/>
  <c r="D59" i="95"/>
  <c r="D81" i="95" s="1"/>
  <c r="M53" i="46"/>
  <c r="E138" i="81"/>
  <c r="E118" i="81"/>
  <c r="E104" i="81" s="1"/>
  <c r="E149" i="81" s="1"/>
  <c r="D64" i="9"/>
  <c r="D142" i="9"/>
  <c r="D130" i="9"/>
  <c r="D139" i="9"/>
  <c r="D124" i="9"/>
  <c r="D111" i="9"/>
  <c r="D72" i="9"/>
  <c r="D141" i="9"/>
  <c r="D129" i="9"/>
  <c r="D137" i="9"/>
  <c r="D125" i="9"/>
  <c r="D68" i="9"/>
  <c r="D112" i="9"/>
  <c r="D73" i="9"/>
  <c r="D65" i="9"/>
  <c r="D63" i="9"/>
  <c r="D144" i="9"/>
  <c r="D132" i="9"/>
  <c r="D128" i="9"/>
  <c r="D126" i="9"/>
  <c r="D113" i="9"/>
  <c r="D74" i="9"/>
  <c r="D143" i="9"/>
  <c r="D131" i="9"/>
  <c r="D119" i="9"/>
  <c r="D78" i="9"/>
  <c r="D70" i="9"/>
  <c r="D114" i="9"/>
  <c r="D75" i="9"/>
  <c r="D67" i="9"/>
  <c r="C10" i="9"/>
  <c r="D146" i="9"/>
  <c r="D134" i="9"/>
  <c r="D120" i="9"/>
  <c r="D107" i="9"/>
  <c r="D115" i="9"/>
  <c r="D76" i="9"/>
  <c r="D145" i="9"/>
  <c r="D133" i="9"/>
  <c r="D121" i="9"/>
  <c r="D80" i="9"/>
  <c r="D108" i="9"/>
  <c r="D116" i="9"/>
  <c r="D77" i="9"/>
  <c r="D69" i="9"/>
  <c r="D62" i="9"/>
  <c r="D122" i="9"/>
  <c r="D147" i="9"/>
  <c r="D110" i="9"/>
  <c r="D61" i="9"/>
  <c r="D109" i="9"/>
  <c r="D135" i="9"/>
  <c r="D71" i="9"/>
  <c r="D148" i="9"/>
  <c r="D117" i="9"/>
  <c r="D123" i="9"/>
  <c r="D79" i="9"/>
  <c r="D136" i="9"/>
  <c r="D140" i="9"/>
  <c r="D66" i="9"/>
  <c r="D106" i="9"/>
  <c r="D105" i="9" s="1"/>
  <c r="H272" i="90"/>
  <c r="H273" i="90" s="1"/>
  <c r="G104" i="91"/>
  <c r="G149" i="91" s="1"/>
  <c r="E205" i="89"/>
  <c r="D127" i="93"/>
  <c r="M138" i="75"/>
  <c r="M143" i="75"/>
  <c r="M148" i="75"/>
  <c r="G284" i="92"/>
  <c r="G150" i="92"/>
  <c r="F205" i="94"/>
  <c r="G127" i="95"/>
  <c r="I286" i="91"/>
  <c r="I276" i="91"/>
  <c r="I258" i="91"/>
  <c r="I271" i="91"/>
  <c r="I272" i="91" s="1"/>
  <c r="I273" i="91" s="1"/>
  <c r="H286" i="93"/>
  <c r="H276" i="93"/>
  <c r="H258" i="93"/>
  <c r="H271" i="93"/>
  <c r="H272" i="93" s="1"/>
  <c r="H273" i="93" s="1"/>
  <c r="C276" i="95"/>
  <c r="C278" i="95" s="1"/>
  <c r="C286" i="95"/>
  <c r="C285" i="95" s="1"/>
  <c r="L112" i="70" s="1"/>
  <c r="C258" i="95"/>
  <c r="H90" i="71"/>
  <c r="H278" i="95"/>
  <c r="F71" i="71"/>
  <c r="F278" i="80"/>
  <c r="D127" i="92"/>
  <c r="H270" i="95"/>
  <c r="H269" i="95" s="1"/>
  <c r="H272" i="95"/>
  <c r="H273" i="95" s="1"/>
  <c r="K54" i="46"/>
  <c r="E59" i="93"/>
  <c r="E81" i="93" s="1"/>
  <c r="J286" i="94"/>
  <c r="J258" i="94"/>
  <c r="J271" i="94"/>
  <c r="J272" i="94" s="1"/>
  <c r="J273" i="94" s="1"/>
  <c r="J276" i="94"/>
  <c r="F282" i="9"/>
  <c r="F302" i="9"/>
  <c r="E205" i="94"/>
  <c r="F302" i="95"/>
  <c r="F282" i="95"/>
  <c r="F205" i="95"/>
  <c r="G294" i="91"/>
  <c r="G256" i="91"/>
  <c r="D207" i="78"/>
  <c r="D215" i="78"/>
  <c r="D223" i="78"/>
  <c r="D231" i="78"/>
  <c r="D239" i="78"/>
  <c r="D247" i="78"/>
  <c r="D255" i="78"/>
  <c r="D220" i="78"/>
  <c r="D236" i="78"/>
  <c r="D252" i="78"/>
  <c r="D230" i="78"/>
  <c r="D210" i="78"/>
  <c r="D242" i="78"/>
  <c r="D209" i="78"/>
  <c r="D217" i="78"/>
  <c r="D225" i="78"/>
  <c r="D233" i="78"/>
  <c r="D241" i="78"/>
  <c r="D249" i="78"/>
  <c r="D208" i="78"/>
  <c r="D224" i="78"/>
  <c r="D240" i="78"/>
  <c r="D206" i="78"/>
  <c r="D238" i="78"/>
  <c r="D218" i="78"/>
  <c r="D250" i="78"/>
  <c r="D211" i="78"/>
  <c r="D219" i="78"/>
  <c r="D227" i="78"/>
  <c r="D235" i="78"/>
  <c r="D243" i="78"/>
  <c r="D251" i="78"/>
  <c r="D212" i="78"/>
  <c r="D228" i="78"/>
  <c r="D244" i="78"/>
  <c r="D214" i="78"/>
  <c r="D246" i="78"/>
  <c r="D226" i="78"/>
  <c r="C19" i="78"/>
  <c r="D237" i="78"/>
  <c r="D232" i="78"/>
  <c r="D234" i="78"/>
  <c r="D221" i="78"/>
  <c r="D222" i="78"/>
  <c r="D213" i="78"/>
  <c r="D245" i="78"/>
  <c r="D248" i="78"/>
  <c r="D253" i="78"/>
  <c r="D216" i="78"/>
  <c r="D229" i="78"/>
  <c r="D254" i="78"/>
  <c r="F127" i="93"/>
  <c r="F104" i="93" s="1"/>
  <c r="F149" i="93" s="1"/>
  <c r="F287" i="80"/>
  <c r="F22" i="71" s="1"/>
  <c r="D11" i="70" s="1"/>
  <c r="F288" i="80"/>
  <c r="F153" i="71" s="1"/>
  <c r="F282" i="90"/>
  <c r="F302" i="90"/>
  <c r="F304" i="90" s="1"/>
  <c r="F123" i="71" s="1"/>
  <c r="C283" i="81"/>
  <c r="E111" i="70" s="1"/>
  <c r="D138" i="92"/>
  <c r="D118" i="92"/>
  <c r="E205" i="95"/>
  <c r="E205" i="81"/>
  <c r="F104" i="89"/>
  <c r="F149" i="89" s="1"/>
  <c r="D138" i="91"/>
  <c r="D60" i="91"/>
  <c r="D105" i="91"/>
  <c r="D104" i="91" s="1"/>
  <c r="D149" i="91" s="1"/>
  <c r="F138" i="91"/>
  <c r="G205" i="89"/>
  <c r="G105" i="81"/>
  <c r="G104" i="81" s="1"/>
  <c r="G149" i="81" s="1"/>
  <c r="B109" i="71"/>
  <c r="A108" i="71"/>
  <c r="G297" i="80"/>
  <c r="G298" i="80"/>
  <c r="G131" i="71" s="1"/>
  <c r="F59" i="9"/>
  <c r="F81" i="9" s="1"/>
  <c r="C55" i="46"/>
  <c r="J286" i="78"/>
  <c r="J276" i="78"/>
  <c r="J258" i="78"/>
  <c r="J271" i="78"/>
  <c r="J272" i="78" s="1"/>
  <c r="J273" i="78" s="1"/>
  <c r="F298" i="80"/>
  <c r="F131" i="71" s="1"/>
  <c r="F297" i="80"/>
  <c r="D254" i="94"/>
  <c r="D246" i="94"/>
  <c r="D238" i="94"/>
  <c r="D230" i="94"/>
  <c r="D251" i="94"/>
  <c r="D243" i="94"/>
  <c r="D235" i="94"/>
  <c r="D218" i="94"/>
  <c r="D227" i="94"/>
  <c r="D222" i="94"/>
  <c r="D211" i="94"/>
  <c r="D208" i="94"/>
  <c r="C19" i="94"/>
  <c r="D252" i="94"/>
  <c r="D244" i="94"/>
  <c r="D236" i="94"/>
  <c r="D228" i="94"/>
  <c r="D249" i="94"/>
  <c r="D241" i="94"/>
  <c r="D233" i="94"/>
  <c r="D217" i="94"/>
  <c r="D225" i="94"/>
  <c r="D220" i="94"/>
  <c r="D213" i="94"/>
  <c r="D212" i="94"/>
  <c r="D223" i="94"/>
  <c r="D248" i="94"/>
  <c r="D232" i="94"/>
  <c r="D245" i="94"/>
  <c r="D229" i="94"/>
  <c r="D224" i="94"/>
  <c r="D219" i="94"/>
  <c r="D242" i="94"/>
  <c r="D255" i="94"/>
  <c r="D239" i="94"/>
  <c r="D216" i="94"/>
  <c r="D207" i="94"/>
  <c r="D206" i="94"/>
  <c r="D240" i="94"/>
  <c r="D253" i="94"/>
  <c r="D237" i="94"/>
  <c r="D215" i="94"/>
  <c r="D209" i="94"/>
  <c r="D214" i="94"/>
  <c r="D247" i="94"/>
  <c r="D210" i="94"/>
  <c r="D226" i="94"/>
  <c r="D231" i="94"/>
  <c r="D250" i="94"/>
  <c r="D234" i="94"/>
  <c r="D221" i="94"/>
  <c r="G59" i="93"/>
  <c r="G81" i="93" s="1"/>
  <c r="K56" i="46"/>
  <c r="E127" i="9"/>
  <c r="H268" i="89"/>
  <c r="H270" i="89" s="1"/>
  <c r="H269" i="89" s="1"/>
  <c r="H296" i="89"/>
  <c r="H277" i="89"/>
  <c r="H84" i="71" s="1"/>
  <c r="H303" i="89"/>
  <c r="H304" i="89" s="1"/>
  <c r="H122" i="71" s="1"/>
  <c r="H286" i="92"/>
  <c r="H276" i="92"/>
  <c r="H258" i="92"/>
  <c r="H271" i="92"/>
  <c r="H272" i="92" s="1"/>
  <c r="H273" i="92" s="1"/>
  <c r="F289" i="80"/>
  <c r="G105" i="78"/>
  <c r="G104" i="78" s="1"/>
  <c r="G149" i="78" s="1"/>
  <c r="F60" i="78"/>
  <c r="F127" i="78"/>
  <c r="F138" i="78"/>
  <c r="D138" i="89"/>
  <c r="D105" i="89"/>
  <c r="D104" i="89" s="1"/>
  <c r="D149" i="89" s="1"/>
  <c r="E105" i="89"/>
  <c r="E104" i="89" s="1"/>
  <c r="E149" i="89" s="1"/>
  <c r="G143" i="75"/>
  <c r="G138" i="75"/>
  <c r="G148" i="75"/>
  <c r="G272" i="80"/>
  <c r="G273" i="80" s="1"/>
  <c r="D138" i="94"/>
  <c r="E59" i="91"/>
  <c r="E81" i="91" s="1"/>
  <c r="I54" i="46"/>
  <c r="I71" i="48"/>
  <c r="I75" i="48"/>
  <c r="E104" i="92"/>
  <c r="E149" i="92" s="1"/>
  <c r="F138" i="92"/>
  <c r="G59" i="90"/>
  <c r="G81" i="90" s="1"/>
  <c r="H56" i="46"/>
  <c r="I276" i="81"/>
  <c r="I258" i="81"/>
  <c r="I286" i="81"/>
  <c r="I271" i="81"/>
  <c r="I272" i="81" s="1"/>
  <c r="I273" i="81" s="1"/>
  <c r="D105" i="90"/>
  <c r="D104" i="90" s="1"/>
  <c r="D149" i="90" s="1"/>
  <c r="E104" i="91"/>
  <c r="E149" i="91" s="1"/>
  <c r="D11" i="48"/>
  <c r="C285" i="78"/>
  <c r="C112" i="70" s="1"/>
  <c r="E127" i="81"/>
  <c r="H74" i="71"/>
  <c r="H278" i="90"/>
  <c r="D255" i="95"/>
  <c r="D247" i="95"/>
  <c r="D239" i="95"/>
  <c r="D231" i="95"/>
  <c r="D223" i="95"/>
  <c r="D215" i="95"/>
  <c r="D248" i="95"/>
  <c r="D240" i="95"/>
  <c r="D232" i="95"/>
  <c r="D224" i="95"/>
  <c r="D216" i="95"/>
  <c r="D212" i="95"/>
  <c r="D213" i="95"/>
  <c r="D253" i="95"/>
  <c r="D245" i="95"/>
  <c r="D237" i="95"/>
  <c r="D229" i="95"/>
  <c r="D221" i="95"/>
  <c r="D254" i="95"/>
  <c r="D246" i="95"/>
  <c r="D238" i="95"/>
  <c r="D230" i="95"/>
  <c r="D222" i="95"/>
  <c r="D206" i="95"/>
  <c r="D214" i="95"/>
  <c r="D211" i="95"/>
  <c r="D251" i="95"/>
  <c r="D243" i="95"/>
  <c r="D235" i="95"/>
  <c r="D227" i="95"/>
  <c r="D219" i="95"/>
  <c r="D252" i="95"/>
  <c r="D244" i="95"/>
  <c r="D236" i="95"/>
  <c r="D228" i="95"/>
  <c r="D220" i="95"/>
  <c r="D208" i="95"/>
  <c r="C19" i="95"/>
  <c r="D207" i="95"/>
  <c r="D233" i="95"/>
  <c r="D242" i="95"/>
  <c r="D210" i="95"/>
  <c r="D217" i="95"/>
  <c r="D225" i="95"/>
  <c r="D234" i="95"/>
  <c r="D209" i="95"/>
  <c r="D249" i="95"/>
  <c r="D226" i="95"/>
  <c r="D250" i="95"/>
  <c r="D218" i="95"/>
  <c r="D241" i="95"/>
  <c r="F298" i="90"/>
  <c r="F134" i="71" s="1"/>
  <c r="F297" i="90"/>
  <c r="G205" i="93"/>
  <c r="L13" i="70"/>
  <c r="L14" i="70"/>
  <c r="L15" i="70"/>
  <c r="D71" i="71"/>
  <c r="D278" i="80"/>
  <c r="D60" i="93"/>
  <c r="E59" i="95"/>
  <c r="E81" i="95" s="1"/>
  <c r="M54" i="46"/>
  <c r="J150" i="81"/>
  <c r="G118" i="95"/>
  <c r="G105" i="95"/>
  <c r="G104" i="95" s="1"/>
  <c r="G149" i="95" s="1"/>
  <c r="D282" i="81" l="1"/>
  <c r="D302" i="81"/>
  <c r="E282" i="9"/>
  <c r="E302" i="9"/>
  <c r="F282" i="93"/>
  <c r="F302" i="93"/>
  <c r="E282" i="81"/>
  <c r="E302" i="81"/>
  <c r="D282" i="93"/>
  <c r="D302" i="93"/>
  <c r="D205" i="95"/>
  <c r="H96" i="71"/>
  <c r="H279" i="90"/>
  <c r="H47" i="71" s="1"/>
  <c r="G284" i="90"/>
  <c r="G150" i="90"/>
  <c r="E282" i="89"/>
  <c r="E302" i="89"/>
  <c r="D205" i="94"/>
  <c r="F282" i="89"/>
  <c r="F302" i="89"/>
  <c r="F294" i="95"/>
  <c r="F256" i="95"/>
  <c r="H279" i="95"/>
  <c r="H52" i="71" s="1"/>
  <c r="H101" i="71"/>
  <c r="C279" i="95"/>
  <c r="I279" i="95"/>
  <c r="I52" i="71" s="1"/>
  <c r="G285" i="92"/>
  <c r="D118" i="9"/>
  <c r="D104" i="9" s="1"/>
  <c r="D149" i="9" s="1"/>
  <c r="D284" i="95"/>
  <c r="D150" i="95"/>
  <c r="D205" i="92"/>
  <c r="G284" i="94"/>
  <c r="G150" i="94"/>
  <c r="F296" i="89"/>
  <c r="F277" i="89"/>
  <c r="F84" i="71" s="1"/>
  <c r="F303" i="89"/>
  <c r="F268" i="89"/>
  <c r="F270" i="89" s="1"/>
  <c r="F269" i="89" s="1"/>
  <c r="H286" i="80"/>
  <c r="H258" i="80"/>
  <c r="H271" i="80"/>
  <c r="H272" i="80" s="1"/>
  <c r="H273" i="80" s="1"/>
  <c r="H276" i="80"/>
  <c r="I98" i="71"/>
  <c r="I279" i="92"/>
  <c r="I49" i="71" s="1"/>
  <c r="F104" i="91"/>
  <c r="F149" i="91" s="1"/>
  <c r="J279" i="9"/>
  <c r="J42" i="71" s="1"/>
  <c r="J91" i="71"/>
  <c r="K55" i="46"/>
  <c r="F59" i="93"/>
  <c r="F81" i="93" s="1"/>
  <c r="J279" i="93"/>
  <c r="J50" i="71" s="1"/>
  <c r="J99" i="71"/>
  <c r="F295" i="93"/>
  <c r="J75" i="71"/>
  <c r="J278" i="91"/>
  <c r="E279" i="80"/>
  <c r="E44" i="71" s="1"/>
  <c r="E93" i="71"/>
  <c r="G302" i="90"/>
  <c r="G304" i="90" s="1"/>
  <c r="G123" i="71" s="1"/>
  <c r="G282" i="90"/>
  <c r="D105" i="78"/>
  <c r="E256" i="9"/>
  <c r="E294" i="9"/>
  <c r="E282" i="95"/>
  <c r="E302" i="95"/>
  <c r="F295" i="81"/>
  <c r="E295" i="93"/>
  <c r="G294" i="94"/>
  <c r="G256" i="94"/>
  <c r="F104" i="81"/>
  <c r="F149" i="81" s="1"/>
  <c r="G256" i="78"/>
  <c r="G294" i="78"/>
  <c r="D205" i="9"/>
  <c r="F294" i="9"/>
  <c r="F256" i="9"/>
  <c r="C283" i="91"/>
  <c r="H111" i="70" s="1"/>
  <c r="B137" i="71"/>
  <c r="A136" i="71"/>
  <c r="E303" i="91"/>
  <c r="E268" i="91"/>
  <c r="E270" i="91" s="1"/>
  <c r="E269" i="91" s="1"/>
  <c r="E296" i="91"/>
  <c r="E277" i="91"/>
  <c r="E86" i="71" s="1"/>
  <c r="H272" i="81"/>
  <c r="H273" i="81" s="1"/>
  <c r="E282" i="91"/>
  <c r="E302" i="91"/>
  <c r="E304" i="91" s="1"/>
  <c r="E124" i="71" s="1"/>
  <c r="D282" i="89"/>
  <c r="D302" i="89"/>
  <c r="F59" i="78"/>
  <c r="F81" i="78" s="1"/>
  <c r="D55" i="46"/>
  <c r="F284" i="9"/>
  <c r="F150" i="9"/>
  <c r="B110" i="71"/>
  <c r="A109" i="71"/>
  <c r="D282" i="91"/>
  <c r="D302" i="91"/>
  <c r="E294" i="81"/>
  <c r="E256" i="81"/>
  <c r="F112" i="71"/>
  <c r="F283" i="95"/>
  <c r="F63" i="71" s="1"/>
  <c r="F102" i="71"/>
  <c r="F283" i="9"/>
  <c r="F53" i="71" s="1"/>
  <c r="E256" i="89"/>
  <c r="E294" i="89"/>
  <c r="D138" i="9"/>
  <c r="D294" i="81"/>
  <c r="D256" i="81"/>
  <c r="D256" i="89"/>
  <c r="D294" i="89"/>
  <c r="B99" i="71"/>
  <c r="A98" i="71"/>
  <c r="J278" i="92"/>
  <c r="J76" i="71"/>
  <c r="F295" i="89"/>
  <c r="F299" i="89"/>
  <c r="F144" i="71" s="1"/>
  <c r="G150" i="9"/>
  <c r="G284" i="9"/>
  <c r="E284" i="90"/>
  <c r="E150" i="90"/>
  <c r="D104" i="92"/>
  <c r="D149" i="92" s="1"/>
  <c r="C283" i="95"/>
  <c r="L111" i="70" s="1"/>
  <c r="I278" i="93"/>
  <c r="I77" i="71"/>
  <c r="J279" i="80"/>
  <c r="J44" i="71" s="1"/>
  <c r="J93" i="71"/>
  <c r="I286" i="78"/>
  <c r="I258" i="78"/>
  <c r="I276" i="78"/>
  <c r="I271" i="78"/>
  <c r="I272" i="78" s="1"/>
  <c r="I273" i="78" s="1"/>
  <c r="F284" i="94"/>
  <c r="F150" i="94"/>
  <c r="N7" i="75"/>
  <c r="N47" i="75" s="1"/>
  <c r="L47" i="75"/>
  <c r="H278" i="89"/>
  <c r="H73" i="71"/>
  <c r="I89" i="71"/>
  <c r="I278" i="94"/>
  <c r="G294" i="81"/>
  <c r="G256" i="81"/>
  <c r="L53" i="46"/>
  <c r="L52" i="46" s="1"/>
  <c r="L43" i="46" s="1"/>
  <c r="D59" i="94"/>
  <c r="D81" i="94" s="1"/>
  <c r="D138" i="78"/>
  <c r="D127" i="78"/>
  <c r="D60" i="78"/>
  <c r="F104" i="78"/>
  <c r="F149" i="78" s="1"/>
  <c r="D256" i="91"/>
  <c r="D294" i="91"/>
  <c r="F303" i="81"/>
  <c r="F268" i="81"/>
  <c r="F270" i="81" s="1"/>
  <c r="F269" i="81" s="1"/>
  <c r="F296" i="81"/>
  <c r="F299" i="81" s="1"/>
  <c r="F143" i="71" s="1"/>
  <c r="F277" i="81"/>
  <c r="F83" i="71" s="1"/>
  <c r="F53" i="46"/>
  <c r="D59" i="81"/>
  <c r="D81" i="81" s="1"/>
  <c r="F303" i="92"/>
  <c r="F277" i="92"/>
  <c r="F87" i="71" s="1"/>
  <c r="F296" i="92"/>
  <c r="F268" i="92"/>
  <c r="F270" i="92" s="1"/>
  <c r="F269" i="92" s="1"/>
  <c r="G284" i="89"/>
  <c r="G150" i="89"/>
  <c r="F295" i="91"/>
  <c r="G282" i="9"/>
  <c r="G302" i="9"/>
  <c r="I73" i="48"/>
  <c r="D59" i="89"/>
  <c r="D81" i="89" s="1"/>
  <c r="G53" i="46"/>
  <c r="G59" i="81"/>
  <c r="G81" i="81" s="1"/>
  <c r="F56" i="46"/>
  <c r="C283" i="92"/>
  <c r="I111" i="70" s="1"/>
  <c r="J52" i="46"/>
  <c r="J43" i="46" s="1"/>
  <c r="G110" i="71"/>
  <c r="G283" i="93"/>
  <c r="G61" i="71" s="1"/>
  <c r="G109" i="71"/>
  <c r="G283" i="92"/>
  <c r="G60" i="71" s="1"/>
  <c r="G256" i="93"/>
  <c r="G294" i="93"/>
  <c r="D282" i="90"/>
  <c r="D302" i="90"/>
  <c r="D304" i="90" s="1"/>
  <c r="D123" i="71" s="1"/>
  <c r="I278" i="81"/>
  <c r="I72" i="71"/>
  <c r="E282" i="92"/>
  <c r="E302" i="92"/>
  <c r="E150" i="91"/>
  <c r="E284" i="91"/>
  <c r="G282" i="78"/>
  <c r="G302" i="78"/>
  <c r="H278" i="92"/>
  <c r="H76" i="71"/>
  <c r="G150" i="93"/>
  <c r="G284" i="93"/>
  <c r="J278" i="78"/>
  <c r="J70" i="71"/>
  <c r="G282" i="81"/>
  <c r="G302" i="81"/>
  <c r="D59" i="91"/>
  <c r="D81" i="91" s="1"/>
  <c r="I53" i="46"/>
  <c r="E256" i="95"/>
  <c r="E294" i="95"/>
  <c r="G303" i="91"/>
  <c r="G296" i="91"/>
  <c r="G268" i="91"/>
  <c r="G270" i="91" s="1"/>
  <c r="G269" i="91" s="1"/>
  <c r="G277" i="91"/>
  <c r="G86" i="71" s="1"/>
  <c r="J278" i="94"/>
  <c r="J78" i="71"/>
  <c r="E150" i="93"/>
  <c r="E284" i="93"/>
  <c r="F294" i="94"/>
  <c r="F256" i="94"/>
  <c r="G282" i="91"/>
  <c r="G302" i="91"/>
  <c r="G304" i="91" s="1"/>
  <c r="G124" i="71" s="1"/>
  <c r="D127" i="9"/>
  <c r="G93" i="71"/>
  <c r="G279" i="80"/>
  <c r="G44" i="71" s="1"/>
  <c r="E282" i="93"/>
  <c r="E302" i="93"/>
  <c r="E282" i="90"/>
  <c r="E302" i="90"/>
  <c r="E304" i="90" s="1"/>
  <c r="E123" i="71" s="1"/>
  <c r="D54" i="46"/>
  <c r="E59" i="78"/>
  <c r="E81" i="78" s="1"/>
  <c r="J278" i="89"/>
  <c r="J73" i="71"/>
  <c r="G256" i="95"/>
  <c r="G294" i="95"/>
  <c r="I85" i="71"/>
  <c r="I278" i="90"/>
  <c r="G294" i="92"/>
  <c r="G256" i="92"/>
  <c r="H94" i="71"/>
  <c r="H279" i="81"/>
  <c r="H45" i="71" s="1"/>
  <c r="E294" i="78"/>
  <c r="E256" i="78"/>
  <c r="B126" i="71"/>
  <c r="A125" i="71"/>
  <c r="F54" i="46"/>
  <c r="E59" i="81"/>
  <c r="E81" i="81" s="1"/>
  <c r="H272" i="89"/>
  <c r="H273" i="89" s="1"/>
  <c r="C285" i="89"/>
  <c r="F112" i="70" s="1"/>
  <c r="K8" i="46"/>
  <c r="K72" i="48"/>
  <c r="K74" i="48"/>
  <c r="K70" i="48"/>
  <c r="K62" i="48"/>
  <c r="K68" i="48"/>
  <c r="K60" i="48"/>
  <c r="D104" i="94"/>
  <c r="D149" i="94" s="1"/>
  <c r="J279" i="90"/>
  <c r="J47" i="71" s="1"/>
  <c r="J96" i="71"/>
  <c r="E104" i="78"/>
  <c r="E149" i="78" s="1"/>
  <c r="I9" i="48"/>
  <c r="H59" i="48"/>
  <c r="E284" i="92"/>
  <c r="E150" i="92"/>
  <c r="I6" i="44"/>
  <c r="B6" i="90"/>
  <c r="D263" i="90" s="1"/>
  <c r="B88" i="71"/>
  <c r="A87" i="71"/>
  <c r="F295" i="92"/>
  <c r="F299" i="92"/>
  <c r="F147" i="71" s="1"/>
  <c r="E150" i="94"/>
  <c r="E284" i="94"/>
  <c r="I270" i="80"/>
  <c r="I269" i="80" s="1"/>
  <c r="I272" i="80"/>
  <c r="I273" i="80" s="1"/>
  <c r="F286" i="95"/>
  <c r="F287" i="95" s="1"/>
  <c r="F30" i="71" s="1"/>
  <c r="L11" i="70" s="1"/>
  <c r="F276" i="95"/>
  <c r="F271" i="95"/>
  <c r="F258" i="95"/>
  <c r="F150" i="89"/>
  <c r="F284" i="89"/>
  <c r="H53" i="46"/>
  <c r="H52" i="46" s="1"/>
  <c r="H43" i="46" s="1"/>
  <c r="D59" i="90"/>
  <c r="D81" i="90" s="1"/>
  <c r="F303" i="91"/>
  <c r="F277" i="91"/>
  <c r="F86" i="71" s="1"/>
  <c r="F268" i="91"/>
  <c r="F270" i="91" s="1"/>
  <c r="F269" i="91" s="1"/>
  <c r="F296" i="91"/>
  <c r="F299" i="91" s="1"/>
  <c r="F146" i="71" s="1"/>
  <c r="F150" i="92"/>
  <c r="F284" i="92"/>
  <c r="C279" i="9"/>
  <c r="I279" i="9"/>
  <c r="I42" i="71" s="1"/>
  <c r="G54" i="46"/>
  <c r="E59" i="89"/>
  <c r="E81" i="89" s="1"/>
  <c r="I272" i="92"/>
  <c r="I273" i="92" s="1"/>
  <c r="D150" i="92"/>
  <c r="D284" i="92"/>
  <c r="E295" i="92"/>
  <c r="D112" i="71"/>
  <c r="D283" i="95"/>
  <c r="D63" i="71" s="1"/>
  <c r="G302" i="95"/>
  <c r="G282" i="95"/>
  <c r="E150" i="95"/>
  <c r="E284" i="95"/>
  <c r="K53" i="46"/>
  <c r="K52" i="46" s="1"/>
  <c r="K43" i="46" s="1"/>
  <c r="D59" i="93"/>
  <c r="D81" i="93" s="1"/>
  <c r="J271" i="81"/>
  <c r="J272" i="81" s="1"/>
  <c r="J273" i="81" s="1"/>
  <c r="J286" i="81"/>
  <c r="J276" i="81"/>
  <c r="J258" i="81"/>
  <c r="D93" i="71"/>
  <c r="D279" i="80"/>
  <c r="D44" i="71" s="1"/>
  <c r="G256" i="89"/>
  <c r="G294" i="89"/>
  <c r="F107" i="71"/>
  <c r="F283" i="90"/>
  <c r="F58" i="71" s="1"/>
  <c r="D205" i="78"/>
  <c r="G295" i="91"/>
  <c r="G299" i="91"/>
  <c r="G146" i="71" s="1"/>
  <c r="E256" i="94"/>
  <c r="E294" i="94"/>
  <c r="F279" i="80"/>
  <c r="F44" i="71" s="1"/>
  <c r="F93" i="71"/>
  <c r="H278" i="93"/>
  <c r="H77" i="71"/>
  <c r="I278" i="91"/>
  <c r="I75" i="71"/>
  <c r="G286" i="92"/>
  <c r="G287" i="92" s="1"/>
  <c r="G27" i="71" s="1"/>
  <c r="I12" i="70" s="1"/>
  <c r="G271" i="92"/>
  <c r="G258" i="92"/>
  <c r="G276" i="92"/>
  <c r="D60" i="9"/>
  <c r="M52" i="46"/>
  <c r="M43" i="46" s="1"/>
  <c r="E282" i="94"/>
  <c r="E302" i="94"/>
  <c r="I270" i="90"/>
  <c r="I269" i="90" s="1"/>
  <c r="I272" i="90"/>
  <c r="I273" i="90" s="1"/>
  <c r="H296" i="78"/>
  <c r="H303" i="78"/>
  <c r="H304" i="78" s="1"/>
  <c r="H119" i="71" s="1"/>
  <c r="H277" i="78"/>
  <c r="H268" i="78"/>
  <c r="H258" i="78"/>
  <c r="F294" i="78"/>
  <c r="F256" i="78"/>
  <c r="F111" i="71"/>
  <c r="F283" i="94"/>
  <c r="F62" i="71" s="1"/>
  <c r="F284" i="90"/>
  <c r="F150" i="90"/>
  <c r="F277" i="93"/>
  <c r="F88" i="71" s="1"/>
  <c r="F296" i="93"/>
  <c r="F299" i="93" s="1"/>
  <c r="F148" i="71" s="1"/>
  <c r="F303" i="93"/>
  <c r="F268" i="93"/>
  <c r="F270" i="93" s="1"/>
  <c r="F269" i="93" s="1"/>
  <c r="F104" i="92"/>
  <c r="F149" i="92" s="1"/>
  <c r="I270" i="94"/>
  <c r="I269" i="94" s="1"/>
  <c r="I272" i="94"/>
  <c r="I273" i="94" s="1"/>
  <c r="J82" i="48"/>
  <c r="I81" i="48"/>
  <c r="I65" i="48"/>
  <c r="I67" i="48"/>
  <c r="I77" i="48"/>
  <c r="I79" i="48"/>
  <c r="D118" i="78"/>
  <c r="G294" i="9"/>
  <c r="G256" i="9"/>
  <c r="G284" i="95"/>
  <c r="G150" i="95"/>
  <c r="H69" i="71"/>
  <c r="H278" i="9"/>
  <c r="G302" i="89"/>
  <c r="G282" i="89"/>
  <c r="I82" i="71"/>
  <c r="I278" i="80"/>
  <c r="F285" i="95"/>
  <c r="F289" i="95"/>
  <c r="G150" i="91"/>
  <c r="G284" i="91"/>
  <c r="E277" i="93"/>
  <c r="E88" i="71" s="1"/>
  <c r="E303" i="93"/>
  <c r="E296" i="93"/>
  <c r="E299" i="93" s="1"/>
  <c r="E148" i="71" s="1"/>
  <c r="E268" i="93"/>
  <c r="E270" i="93" s="1"/>
  <c r="E269" i="93" s="1"/>
  <c r="F55" i="46"/>
  <c r="F59" i="81"/>
  <c r="F81" i="81" s="1"/>
  <c r="B182" i="95"/>
  <c r="B203" i="95"/>
  <c r="G59" i="78"/>
  <c r="G81" i="78" s="1"/>
  <c r="D56" i="46"/>
  <c r="H278" i="91"/>
  <c r="H75" i="71"/>
  <c r="E284" i="9"/>
  <c r="E150" i="9"/>
  <c r="D205" i="93"/>
  <c r="J278" i="95"/>
  <c r="J79" i="71"/>
  <c r="I73" i="71"/>
  <c r="I278" i="89"/>
  <c r="I55" i="46"/>
  <c r="F59" i="91"/>
  <c r="F81" i="91" s="1"/>
  <c r="E295" i="91"/>
  <c r="E299" i="91"/>
  <c r="E146" i="71" s="1"/>
  <c r="E296" i="92"/>
  <c r="E268" i="92"/>
  <c r="E270" i="92" s="1"/>
  <c r="E269" i="92" s="1"/>
  <c r="E277" i="92"/>
  <c r="E87" i="71" s="1"/>
  <c r="E303" i="92"/>
  <c r="G111" i="71"/>
  <c r="G283" i="94"/>
  <c r="G62" i="71" s="1"/>
  <c r="D302" i="9" l="1"/>
  <c r="D282" i="9"/>
  <c r="J67" i="48"/>
  <c r="J65" i="48"/>
  <c r="J81" i="48"/>
  <c r="J79" i="48"/>
  <c r="J77" i="48"/>
  <c r="E295" i="94"/>
  <c r="D294" i="78"/>
  <c r="D256" i="78"/>
  <c r="G295" i="89"/>
  <c r="D284" i="93"/>
  <c r="D150" i="93"/>
  <c r="G112" i="71"/>
  <c r="G283" i="95"/>
  <c r="G63" i="71" s="1"/>
  <c r="D285" i="92"/>
  <c r="F286" i="92"/>
  <c r="F287" i="92" s="1"/>
  <c r="F27" i="71" s="1"/>
  <c r="I11" i="70" s="1"/>
  <c r="F271" i="92"/>
  <c r="F272" i="92" s="1"/>
  <c r="F273" i="92" s="1"/>
  <c r="F258" i="92"/>
  <c r="F276" i="92"/>
  <c r="F271" i="89"/>
  <c r="F272" i="89" s="1"/>
  <c r="F273" i="89" s="1"/>
  <c r="F286" i="89"/>
  <c r="F287" i="89" s="1"/>
  <c r="F24" i="71" s="1"/>
  <c r="F11" i="70" s="1"/>
  <c r="F276" i="89"/>
  <c r="F258" i="89"/>
  <c r="E271" i="94"/>
  <c r="E286" i="94"/>
  <c r="E287" i="94" s="1"/>
  <c r="E29" i="71" s="1"/>
  <c r="K10" i="70" s="1"/>
  <c r="E276" i="94"/>
  <c r="E258" i="94"/>
  <c r="B89" i="71"/>
  <c r="A88" i="71"/>
  <c r="E285" i="92"/>
  <c r="B127" i="71"/>
  <c r="A126" i="71"/>
  <c r="I279" i="90"/>
  <c r="I47" i="71" s="1"/>
  <c r="I96" i="71"/>
  <c r="G283" i="91"/>
  <c r="G59" i="71" s="1"/>
  <c r="G108" i="71"/>
  <c r="E276" i="93"/>
  <c r="E258" i="93"/>
  <c r="E271" i="93"/>
  <c r="E272" i="93" s="1"/>
  <c r="E273" i="93" s="1"/>
  <c r="E286" i="93"/>
  <c r="E287" i="93" s="1"/>
  <c r="E28" i="71" s="1"/>
  <c r="J10" i="70" s="1"/>
  <c r="E295" i="95"/>
  <c r="G285" i="93"/>
  <c r="E304" i="92"/>
  <c r="E125" i="71" s="1"/>
  <c r="G288" i="92"/>
  <c r="G158" i="71" s="1"/>
  <c r="D150" i="89"/>
  <c r="D284" i="89"/>
  <c r="D284" i="81"/>
  <c r="D150" i="81"/>
  <c r="F282" i="78"/>
  <c r="F302" i="78"/>
  <c r="D150" i="94"/>
  <c r="D284" i="94"/>
  <c r="G303" i="81"/>
  <c r="G304" i="81" s="1"/>
  <c r="G121" i="71" s="1"/>
  <c r="G268" i="81"/>
  <c r="G270" i="81" s="1"/>
  <c r="G269" i="81" s="1"/>
  <c r="G277" i="81"/>
  <c r="G83" i="71" s="1"/>
  <c r="G296" i="81"/>
  <c r="I70" i="71"/>
  <c r="I278" i="78"/>
  <c r="D282" i="92"/>
  <c r="D302" i="92"/>
  <c r="G286" i="9"/>
  <c r="G287" i="9" s="1"/>
  <c r="G20" i="71" s="1"/>
  <c r="B12" i="70" s="1"/>
  <c r="G258" i="9"/>
  <c r="G271" i="9"/>
  <c r="G276" i="9"/>
  <c r="J98" i="71"/>
  <c r="J279" i="92"/>
  <c r="J49" i="71" s="1"/>
  <c r="D303" i="89"/>
  <c r="D268" i="89"/>
  <c r="D270" i="89" s="1"/>
  <c r="D269" i="89" s="1"/>
  <c r="D296" i="89"/>
  <c r="D277" i="89"/>
  <c r="D84" i="71" s="1"/>
  <c r="E295" i="89"/>
  <c r="E296" i="81"/>
  <c r="E303" i="81"/>
  <c r="E268" i="81"/>
  <c r="E270" i="81" s="1"/>
  <c r="E269" i="81" s="1"/>
  <c r="E277" i="81"/>
  <c r="E83" i="71" s="1"/>
  <c r="F303" i="9"/>
  <c r="F304" i="9" s="1"/>
  <c r="F118" i="71" s="1"/>
  <c r="F277" i="9"/>
  <c r="F80" i="71" s="1"/>
  <c r="F296" i="9"/>
  <c r="F268" i="9"/>
  <c r="F270" i="9" s="1"/>
  <c r="F269" i="9" s="1"/>
  <c r="G303" i="78"/>
  <c r="G304" i="78" s="1"/>
  <c r="G119" i="71" s="1"/>
  <c r="G277" i="78"/>
  <c r="G81" i="71" s="1"/>
  <c r="G296" i="78"/>
  <c r="G268" i="78"/>
  <c r="G270" i="78" s="1"/>
  <c r="G269" i="78" s="1"/>
  <c r="D104" i="78"/>
  <c r="D149" i="78" s="1"/>
  <c r="J63" i="48"/>
  <c r="H71" i="71"/>
  <c r="H278" i="80"/>
  <c r="G286" i="94"/>
  <c r="G276" i="94"/>
  <c r="G271" i="94"/>
  <c r="G258" i="94"/>
  <c r="D285" i="95"/>
  <c r="F304" i="89"/>
  <c r="F122" i="71" s="1"/>
  <c r="E283" i="89"/>
  <c r="E57" i="71" s="1"/>
  <c r="E106" i="71"/>
  <c r="E304" i="81"/>
  <c r="E121" i="71" s="1"/>
  <c r="H279" i="91"/>
  <c r="H48" i="71" s="1"/>
  <c r="H97" i="71"/>
  <c r="H270" i="78"/>
  <c r="H269" i="78" s="1"/>
  <c r="H272" i="78"/>
  <c r="H273" i="78" s="1"/>
  <c r="F284" i="81"/>
  <c r="F150" i="81"/>
  <c r="F303" i="78"/>
  <c r="F296" i="78"/>
  <c r="F268" i="78"/>
  <c r="F270" i="78" s="1"/>
  <c r="F269" i="78" s="1"/>
  <c r="F277" i="78"/>
  <c r="F81" i="71" s="1"/>
  <c r="H81" i="71"/>
  <c r="H278" i="78"/>
  <c r="C53" i="46"/>
  <c r="C52" i="46" s="1"/>
  <c r="C43" i="46" s="1"/>
  <c r="D59" i="9"/>
  <c r="D81" i="9" s="1"/>
  <c r="H279" i="93"/>
  <c r="H50" i="71" s="1"/>
  <c r="H99" i="71"/>
  <c r="E277" i="94"/>
  <c r="E89" i="71" s="1"/>
  <c r="E268" i="94"/>
  <c r="E270" i="94" s="1"/>
  <c r="E269" i="94" s="1"/>
  <c r="E303" i="94"/>
  <c r="E296" i="94"/>
  <c r="G296" i="89"/>
  <c r="G268" i="89"/>
  <c r="G270" i="89" s="1"/>
  <c r="G269" i="89" s="1"/>
  <c r="G277" i="89"/>
  <c r="G84" i="71" s="1"/>
  <c r="G303" i="89"/>
  <c r="J278" i="81"/>
  <c r="J72" i="71"/>
  <c r="L37" i="48"/>
  <c r="K17" i="46"/>
  <c r="D276" i="92"/>
  <c r="D286" i="92"/>
  <c r="D287" i="92" s="1"/>
  <c r="D27" i="71" s="1"/>
  <c r="I9" i="70" s="1"/>
  <c r="D271" i="92"/>
  <c r="F297" i="91"/>
  <c r="F298" i="91"/>
  <c r="F135" i="71" s="1"/>
  <c r="D284" i="90"/>
  <c r="D150" i="90"/>
  <c r="L72" i="48"/>
  <c r="L8" i="46"/>
  <c r="L74" i="48"/>
  <c r="L62" i="48"/>
  <c r="L68" i="48"/>
  <c r="L70" i="48"/>
  <c r="L60" i="48"/>
  <c r="E284" i="81"/>
  <c r="E150" i="81"/>
  <c r="J95" i="71"/>
  <c r="J279" i="89"/>
  <c r="J46" i="71" s="1"/>
  <c r="E107" i="71"/>
  <c r="E283" i="90"/>
  <c r="E58" i="71" s="1"/>
  <c r="F296" i="94"/>
  <c r="F277" i="94"/>
  <c r="F89" i="71" s="1"/>
  <c r="F303" i="94"/>
  <c r="F304" i="94" s="1"/>
  <c r="F127" i="71" s="1"/>
  <c r="F268" i="94"/>
  <c r="F270" i="94" s="1"/>
  <c r="F269" i="94" s="1"/>
  <c r="E277" i="95"/>
  <c r="E90" i="71" s="1"/>
  <c r="E268" i="95"/>
  <c r="E270" i="95" s="1"/>
  <c r="E269" i="95" s="1"/>
  <c r="E296" i="95"/>
  <c r="E299" i="95" s="1"/>
  <c r="E150" i="71" s="1"/>
  <c r="E303" i="95"/>
  <c r="E304" i="95" s="1"/>
  <c r="E128" i="71" s="1"/>
  <c r="G105" i="71"/>
  <c r="G283" i="81"/>
  <c r="G56" i="71" s="1"/>
  <c r="G286" i="93"/>
  <c r="G258" i="93"/>
  <c r="G276" i="93"/>
  <c r="G271" i="93"/>
  <c r="G103" i="71"/>
  <c r="G283" i="78"/>
  <c r="G54" i="71" s="1"/>
  <c r="E109" i="71"/>
  <c r="E283" i="92"/>
  <c r="E60" i="71" s="1"/>
  <c r="D107" i="71"/>
  <c r="D283" i="90"/>
  <c r="D58" i="71" s="1"/>
  <c r="F297" i="92"/>
  <c r="F298" i="92"/>
  <c r="F136" i="71" s="1"/>
  <c r="F52" i="46"/>
  <c r="F43" i="46" s="1"/>
  <c r="D59" i="78"/>
  <c r="D81" i="78" s="1"/>
  <c r="D53" i="46"/>
  <c r="D52" i="46" s="1"/>
  <c r="D43" i="46" s="1"/>
  <c r="M37" i="48"/>
  <c r="L17" i="46"/>
  <c r="G299" i="81"/>
  <c r="G143" i="71" s="1"/>
  <c r="G295" i="81"/>
  <c r="H279" i="89"/>
  <c r="H46" i="71" s="1"/>
  <c r="H95" i="71"/>
  <c r="F271" i="94"/>
  <c r="F272" i="94" s="1"/>
  <c r="F273" i="94" s="1"/>
  <c r="F258" i="94"/>
  <c r="F286" i="94"/>
  <c r="F276" i="94"/>
  <c r="E276" i="90"/>
  <c r="E286" i="90"/>
  <c r="E287" i="90" s="1"/>
  <c r="E25" i="71" s="1"/>
  <c r="G10" i="70" s="1"/>
  <c r="E271" i="90"/>
  <c r="E272" i="90" s="1"/>
  <c r="E273" i="90" s="1"/>
  <c r="E258" i="90"/>
  <c r="D303" i="81"/>
  <c r="D296" i="81"/>
  <c r="D268" i="81"/>
  <c r="D270" i="81" s="1"/>
  <c r="D269" i="81" s="1"/>
  <c r="D277" i="81"/>
  <c r="D83" i="71" s="1"/>
  <c r="E303" i="89"/>
  <c r="E268" i="89"/>
  <c r="E270" i="89" s="1"/>
  <c r="E269" i="89" s="1"/>
  <c r="E296" i="89"/>
  <c r="E299" i="89" s="1"/>
  <c r="E144" i="71" s="1"/>
  <c r="E277" i="89"/>
  <c r="E84" i="71" s="1"/>
  <c r="F288" i="95"/>
  <c r="F161" i="71" s="1"/>
  <c r="E295" i="81"/>
  <c r="E299" i="81"/>
  <c r="E143" i="71" s="1"/>
  <c r="B111" i="71"/>
  <c r="A110" i="71"/>
  <c r="F150" i="78"/>
  <c r="F284" i="78"/>
  <c r="E108" i="71"/>
  <c r="E283" i="91"/>
  <c r="E59" i="71" s="1"/>
  <c r="F299" i="9"/>
  <c r="F140" i="71" s="1"/>
  <c r="F295" i="9"/>
  <c r="F282" i="81"/>
  <c r="F302" i="81"/>
  <c r="F304" i="81" s="1"/>
  <c r="F121" i="71" s="1"/>
  <c r="E283" i="95"/>
  <c r="E63" i="71" s="1"/>
  <c r="E112" i="71"/>
  <c r="G107" i="71"/>
  <c r="G283" i="90"/>
  <c r="G58" i="71" s="1"/>
  <c r="G288" i="90"/>
  <c r="G156" i="71" s="1"/>
  <c r="F150" i="93"/>
  <c r="F284" i="93"/>
  <c r="F282" i="91"/>
  <c r="F302" i="91"/>
  <c r="F304" i="91" s="1"/>
  <c r="F124" i="71" s="1"/>
  <c r="G289" i="94"/>
  <c r="G285" i="94"/>
  <c r="F106" i="71"/>
  <c r="F283" i="89"/>
  <c r="F57" i="71" s="1"/>
  <c r="F288" i="89"/>
  <c r="F155" i="71" s="1"/>
  <c r="G286" i="90"/>
  <c r="G287" i="90" s="1"/>
  <c r="G25" i="71" s="1"/>
  <c r="G12" i="70" s="1"/>
  <c r="G276" i="90"/>
  <c r="G271" i="90"/>
  <c r="G272" i="90" s="1"/>
  <c r="G273" i="90" s="1"/>
  <c r="G258" i="90"/>
  <c r="D294" i="95"/>
  <c r="D256" i="95"/>
  <c r="E105" i="71"/>
  <c r="E283" i="81"/>
  <c r="E56" i="71" s="1"/>
  <c r="E102" i="71"/>
  <c r="E288" i="9"/>
  <c r="E151" i="71" s="1"/>
  <c r="E283" i="9"/>
  <c r="E53" i="71" s="1"/>
  <c r="I279" i="89"/>
  <c r="I46" i="71" s="1"/>
  <c r="I95" i="71"/>
  <c r="E297" i="93"/>
  <c r="E298" i="93"/>
  <c r="E137" i="71" s="1"/>
  <c r="G272" i="92"/>
  <c r="G273" i="92" s="1"/>
  <c r="E276" i="9"/>
  <c r="E271" i="9"/>
  <c r="E286" i="9"/>
  <c r="E287" i="9" s="1"/>
  <c r="E20" i="71" s="1"/>
  <c r="B10" i="70" s="1"/>
  <c r="E258" i="9"/>
  <c r="G106" i="71"/>
  <c r="G283" i="89"/>
  <c r="G57" i="71" s="1"/>
  <c r="F285" i="90"/>
  <c r="F150" i="91"/>
  <c r="F284" i="91"/>
  <c r="E285" i="9"/>
  <c r="E289" i="9"/>
  <c r="G150" i="78"/>
  <c r="G284" i="78"/>
  <c r="G304" i="89"/>
  <c r="G122" i="71" s="1"/>
  <c r="G285" i="95"/>
  <c r="F297" i="93"/>
  <c r="F298" i="93"/>
  <c r="F137" i="71" s="1"/>
  <c r="F295" i="78"/>
  <c r="F299" i="78"/>
  <c r="F141" i="71" s="1"/>
  <c r="E304" i="94"/>
  <c r="E127" i="71" s="1"/>
  <c r="G76" i="71"/>
  <c r="E285" i="95"/>
  <c r="H17" i="46"/>
  <c r="I37" i="48"/>
  <c r="F272" i="95"/>
  <c r="F273" i="95" s="1"/>
  <c r="J6" i="44"/>
  <c r="B6" i="91"/>
  <c r="D263" i="91" s="1"/>
  <c r="J9" i="48"/>
  <c r="I59" i="48"/>
  <c r="D282" i="94"/>
  <c r="D302" i="94"/>
  <c r="J71" i="48"/>
  <c r="E277" i="78"/>
  <c r="E81" i="71" s="1"/>
  <c r="E268" i="78"/>
  <c r="E270" i="78" s="1"/>
  <c r="E269" i="78" s="1"/>
  <c r="E303" i="78"/>
  <c r="E296" i="78"/>
  <c r="G268" i="92"/>
  <c r="G270" i="92" s="1"/>
  <c r="G269" i="92" s="1"/>
  <c r="G277" i="92"/>
  <c r="G87" i="71" s="1"/>
  <c r="G303" i="92"/>
  <c r="G304" i="92" s="1"/>
  <c r="G125" i="71" s="1"/>
  <c r="G296" i="92"/>
  <c r="G295" i="95"/>
  <c r="E150" i="78"/>
  <c r="E284" i="78"/>
  <c r="E304" i="93"/>
  <c r="E126" i="71" s="1"/>
  <c r="F295" i="94"/>
  <c r="F299" i="94"/>
  <c r="F149" i="71" s="1"/>
  <c r="J279" i="94"/>
  <c r="J51" i="71" s="1"/>
  <c r="J100" i="71"/>
  <c r="G298" i="91"/>
  <c r="G135" i="71" s="1"/>
  <c r="G297" i="91"/>
  <c r="I52" i="46"/>
  <c r="I43" i="46" s="1"/>
  <c r="E285" i="91"/>
  <c r="G295" i="93"/>
  <c r="G284" i="81"/>
  <c r="G150" i="81"/>
  <c r="G286" i="89"/>
  <c r="G287" i="89" s="1"/>
  <c r="G24" i="71" s="1"/>
  <c r="F12" i="70" s="1"/>
  <c r="G276" i="89"/>
  <c r="G258" i="89"/>
  <c r="G271" i="89"/>
  <c r="G272" i="89" s="1"/>
  <c r="G273" i="89" s="1"/>
  <c r="D295" i="91"/>
  <c r="J73" i="48"/>
  <c r="I279" i="94"/>
  <c r="I51" i="71" s="1"/>
  <c r="I100" i="71"/>
  <c r="F289" i="94"/>
  <c r="F285" i="94"/>
  <c r="I279" i="93"/>
  <c r="I50" i="71" s="1"/>
  <c r="I99" i="71"/>
  <c r="E285" i="90"/>
  <c r="E289" i="90"/>
  <c r="B100" i="71"/>
  <c r="A99" i="71"/>
  <c r="D295" i="81"/>
  <c r="D299" i="81"/>
  <c r="D143" i="71" s="1"/>
  <c r="F271" i="9"/>
  <c r="F272" i="9" s="1"/>
  <c r="F273" i="9" s="1"/>
  <c r="F286" i="9"/>
  <c r="F276" i="9"/>
  <c r="F258" i="9"/>
  <c r="D304" i="89"/>
  <c r="D122" i="71" s="1"/>
  <c r="E298" i="91"/>
  <c r="E135" i="71" s="1"/>
  <c r="E297" i="91"/>
  <c r="B138" i="71"/>
  <c r="A137" i="71"/>
  <c r="D256" i="9"/>
  <c r="D294" i="9"/>
  <c r="G268" i="94"/>
  <c r="G270" i="94" s="1"/>
  <c r="G269" i="94" s="1"/>
  <c r="G277" i="94"/>
  <c r="G89" i="71" s="1"/>
  <c r="G296" i="94"/>
  <c r="G303" i="94"/>
  <c r="G304" i="94" s="1"/>
  <c r="G127" i="71" s="1"/>
  <c r="E295" i="9"/>
  <c r="D256" i="92"/>
  <c r="D294" i="92"/>
  <c r="F296" i="95"/>
  <c r="F277" i="95"/>
  <c r="F90" i="71" s="1"/>
  <c r="F303" i="95"/>
  <c r="F304" i="95" s="1"/>
  <c r="F128" i="71" s="1"/>
  <c r="F268" i="95"/>
  <c r="F270" i="95" s="1"/>
  <c r="F269" i="95" s="1"/>
  <c r="D256" i="94"/>
  <c r="D294" i="94"/>
  <c r="G285" i="90"/>
  <c r="G289" i="90"/>
  <c r="F304" i="93"/>
  <c r="F126" i="71" s="1"/>
  <c r="D304" i="81"/>
  <c r="D121" i="71" s="1"/>
  <c r="D294" i="93"/>
  <c r="D256" i="93"/>
  <c r="G271" i="91"/>
  <c r="G272" i="91" s="1"/>
  <c r="G273" i="91" s="1"/>
  <c r="G286" i="91"/>
  <c r="G287" i="91" s="1"/>
  <c r="G26" i="71" s="1"/>
  <c r="H12" i="70" s="1"/>
  <c r="G276" i="91"/>
  <c r="G258" i="91"/>
  <c r="G295" i="9"/>
  <c r="F286" i="90"/>
  <c r="F276" i="90"/>
  <c r="F271" i="90"/>
  <c r="F272" i="90" s="1"/>
  <c r="F273" i="90" s="1"/>
  <c r="F258" i="90"/>
  <c r="M17" i="46"/>
  <c r="N37" i="48"/>
  <c r="G276" i="95"/>
  <c r="G271" i="95"/>
  <c r="G286" i="95"/>
  <c r="G287" i="95" s="1"/>
  <c r="G30" i="71" s="1"/>
  <c r="L12" i="70" s="1"/>
  <c r="G258" i="95"/>
  <c r="E298" i="92"/>
  <c r="E136" i="71" s="1"/>
  <c r="E297" i="92"/>
  <c r="J279" i="95"/>
  <c r="J52" i="71" s="1"/>
  <c r="J101" i="71"/>
  <c r="G285" i="91"/>
  <c r="G289" i="91"/>
  <c r="I279" i="80"/>
  <c r="I44" i="71" s="1"/>
  <c r="I93" i="71"/>
  <c r="H279" i="9"/>
  <c r="H42" i="71" s="1"/>
  <c r="H91" i="71"/>
  <c r="G303" i="9"/>
  <c r="G304" i="9" s="1"/>
  <c r="G118" i="71" s="1"/>
  <c r="G268" i="9"/>
  <c r="G270" i="9" s="1"/>
  <c r="G269" i="9" s="1"/>
  <c r="G296" i="9"/>
  <c r="G277" i="9"/>
  <c r="G80" i="71" s="1"/>
  <c r="J61" i="48"/>
  <c r="F282" i="92"/>
  <c r="F302" i="92"/>
  <c r="F304" i="92" s="1"/>
  <c r="F125" i="71" s="1"/>
  <c r="E288" i="94"/>
  <c r="E160" i="71" s="1"/>
  <c r="E111" i="71"/>
  <c r="E283" i="94"/>
  <c r="E62" i="71" s="1"/>
  <c r="I97" i="71"/>
  <c r="I279" i="91"/>
  <c r="I48" i="71" s="1"/>
  <c r="E258" i="95"/>
  <c r="E276" i="95"/>
  <c r="E286" i="95"/>
  <c r="E287" i="95" s="1"/>
  <c r="E30" i="71" s="1"/>
  <c r="L10" i="70" s="1"/>
  <c r="E271" i="95"/>
  <c r="E272" i="95" s="1"/>
  <c r="E273" i="95" s="1"/>
  <c r="E299" i="92"/>
  <c r="E147" i="71" s="1"/>
  <c r="E284" i="89"/>
  <c r="E150" i="89"/>
  <c r="F289" i="92"/>
  <c r="F285" i="92"/>
  <c r="F285" i="89"/>
  <c r="F289" i="89"/>
  <c r="F79" i="71"/>
  <c r="F278" i="95"/>
  <c r="E285" i="94"/>
  <c r="E289" i="94"/>
  <c r="E276" i="92"/>
  <c r="E258" i="92"/>
  <c r="E271" i="92"/>
  <c r="E272" i="92" s="1"/>
  <c r="E273" i="92" s="1"/>
  <c r="E286" i="92"/>
  <c r="E287" i="92" s="1"/>
  <c r="E27" i="71" s="1"/>
  <c r="I10" i="70" s="1"/>
  <c r="E282" i="78"/>
  <c r="E302" i="78"/>
  <c r="E304" i="78" s="1"/>
  <c r="E119" i="71" s="1"/>
  <c r="K82" i="48"/>
  <c r="K73" i="48" s="1"/>
  <c r="K61" i="48"/>
  <c r="E299" i="78"/>
  <c r="E141" i="71" s="1"/>
  <c r="E295" i="78"/>
  <c r="G295" i="92"/>
  <c r="G299" i="92"/>
  <c r="G147" i="71" s="1"/>
  <c r="G277" i="95"/>
  <c r="G90" i="71" s="1"/>
  <c r="G268" i="95"/>
  <c r="G270" i="95" s="1"/>
  <c r="G269" i="95" s="1"/>
  <c r="G296" i="95"/>
  <c r="G303" i="95"/>
  <c r="G304" i="95" s="1"/>
  <c r="G128" i="71" s="1"/>
  <c r="E283" i="93"/>
  <c r="E61" i="71" s="1"/>
  <c r="E110" i="71"/>
  <c r="E288" i="93"/>
  <c r="E159" i="71" s="1"/>
  <c r="E289" i="93"/>
  <c r="E285" i="93"/>
  <c r="D284" i="91"/>
  <c r="D150" i="91"/>
  <c r="J279" i="78"/>
  <c r="J43" i="71" s="1"/>
  <c r="J92" i="71"/>
  <c r="H279" i="92"/>
  <c r="H49" i="71" s="1"/>
  <c r="H98" i="71"/>
  <c r="E276" i="91"/>
  <c r="E271" i="91"/>
  <c r="E272" i="91" s="1"/>
  <c r="E273" i="91" s="1"/>
  <c r="E258" i="91"/>
  <c r="E286" i="91"/>
  <c r="E287" i="91" s="1"/>
  <c r="E26" i="71" s="1"/>
  <c r="H10" i="70" s="1"/>
  <c r="I94" i="71"/>
  <c r="I279" i="81"/>
  <c r="I45" i="71" s="1"/>
  <c r="G303" i="93"/>
  <c r="G304" i="93" s="1"/>
  <c r="G126" i="71" s="1"/>
  <c r="G277" i="93"/>
  <c r="G88" i="71" s="1"/>
  <c r="G296" i="93"/>
  <c r="G268" i="93"/>
  <c r="G270" i="93" s="1"/>
  <c r="G269" i="93" s="1"/>
  <c r="K37" i="48"/>
  <c r="J17" i="46"/>
  <c r="G52" i="46"/>
  <c r="G43" i="46" s="1"/>
  <c r="G102" i="71"/>
  <c r="G283" i="9"/>
  <c r="G53" i="71" s="1"/>
  <c r="G288" i="9"/>
  <c r="G151" i="71" s="1"/>
  <c r="G289" i="89"/>
  <c r="G285" i="89"/>
  <c r="F298" i="81"/>
  <c r="F132" i="71" s="1"/>
  <c r="F297" i="81"/>
  <c r="D296" i="91"/>
  <c r="D299" i="91" s="1"/>
  <c r="D146" i="71" s="1"/>
  <c r="D277" i="91"/>
  <c r="D86" i="71" s="1"/>
  <c r="D268" i="91"/>
  <c r="D270" i="91" s="1"/>
  <c r="D269" i="91" s="1"/>
  <c r="D303" i="91"/>
  <c r="D304" i="91" s="1"/>
  <c r="D124" i="71" s="1"/>
  <c r="J69" i="48"/>
  <c r="G285" i="9"/>
  <c r="G289" i="9"/>
  <c r="D299" i="89"/>
  <c r="D144" i="71" s="1"/>
  <c r="D295" i="89"/>
  <c r="D108" i="71"/>
  <c r="D283" i="91"/>
  <c r="D59" i="71" s="1"/>
  <c r="F285" i="9"/>
  <c r="F289" i="9"/>
  <c r="D106" i="71"/>
  <c r="D283" i="89"/>
  <c r="D57" i="71" s="1"/>
  <c r="G295" i="78"/>
  <c r="G299" i="78"/>
  <c r="G141" i="71" s="1"/>
  <c r="G295" i="94"/>
  <c r="G299" i="94"/>
  <c r="G149" i="71" s="1"/>
  <c r="E303" i="9"/>
  <c r="E304" i="9" s="1"/>
  <c r="E118" i="71" s="1"/>
  <c r="E296" i="9"/>
  <c r="E277" i="9"/>
  <c r="E80" i="71" s="1"/>
  <c r="E268" i="9"/>
  <c r="E270" i="9" s="1"/>
  <c r="E269" i="9" s="1"/>
  <c r="J75" i="48"/>
  <c r="J97" i="71"/>
  <c r="J279" i="91"/>
  <c r="J48" i="71" s="1"/>
  <c r="F297" i="89"/>
  <c r="F298" i="89"/>
  <c r="F133" i="71" s="1"/>
  <c r="D286" i="95"/>
  <c r="D289" i="95" s="1"/>
  <c r="D276" i="95"/>
  <c r="D271" i="95"/>
  <c r="D258" i="95"/>
  <c r="G289" i="92"/>
  <c r="F295" i="95"/>
  <c r="F299" i="95"/>
  <c r="F150" i="71" s="1"/>
  <c r="E304" i="89"/>
  <c r="E122" i="71" s="1"/>
  <c r="D110" i="71"/>
  <c r="D283" i="93"/>
  <c r="D61" i="71" s="1"/>
  <c r="F110" i="71"/>
  <c r="F283" i="93"/>
  <c r="F61" i="71" s="1"/>
  <c r="D105" i="71"/>
  <c r="D283" i="81"/>
  <c r="D56" i="71" s="1"/>
  <c r="D285" i="91" l="1"/>
  <c r="K75" i="48"/>
  <c r="E283" i="78"/>
  <c r="E54" i="71" s="1"/>
  <c r="E103" i="71"/>
  <c r="E278" i="92"/>
  <c r="E76" i="71"/>
  <c r="F101" i="71"/>
  <c r="F279" i="95"/>
  <c r="F52" i="71" s="1"/>
  <c r="M14" i="46"/>
  <c r="M10" i="46"/>
  <c r="P15" i="47"/>
  <c r="F287" i="90"/>
  <c r="F25" i="71" s="1"/>
  <c r="G11" i="70" s="1"/>
  <c r="F288" i="90"/>
  <c r="F156" i="71" s="1"/>
  <c r="G278" i="91"/>
  <c r="G75" i="71"/>
  <c r="D295" i="93"/>
  <c r="D295" i="92"/>
  <c r="D295" i="9"/>
  <c r="F69" i="71"/>
  <c r="F278" i="9"/>
  <c r="G73" i="71"/>
  <c r="G278" i="89"/>
  <c r="G285" i="81"/>
  <c r="D111" i="71"/>
  <c r="D283" i="94"/>
  <c r="D62" i="71" s="1"/>
  <c r="K6" i="44"/>
  <c r="B6" i="92"/>
  <c r="D263" i="92" s="1"/>
  <c r="G285" i="78"/>
  <c r="F285" i="91"/>
  <c r="G288" i="89"/>
  <c r="G155" i="71" s="1"/>
  <c r="F286" i="93"/>
  <c r="F271" i="93"/>
  <c r="F272" i="93" s="1"/>
  <c r="F273" i="93" s="1"/>
  <c r="F276" i="93"/>
  <c r="F258" i="93"/>
  <c r="F105" i="71"/>
  <c r="F283" i="81"/>
  <c r="F56" i="71" s="1"/>
  <c r="E278" i="90"/>
  <c r="E74" i="71"/>
  <c r="D284" i="78"/>
  <c r="D150" i="78"/>
  <c r="G287" i="93"/>
  <c r="G28" i="71" s="1"/>
  <c r="J12" i="70" s="1"/>
  <c r="G288" i="93"/>
  <c r="G159" i="71" s="1"/>
  <c r="E288" i="90"/>
  <c r="E156" i="71" s="1"/>
  <c r="M8" i="46"/>
  <c r="M72" i="48"/>
  <c r="M74" i="48"/>
  <c r="M60" i="48"/>
  <c r="M68" i="48"/>
  <c r="M70" i="48"/>
  <c r="M62" i="48"/>
  <c r="D285" i="90"/>
  <c r="K10" i="46"/>
  <c r="K14" i="46"/>
  <c r="N15" i="47"/>
  <c r="E298" i="94"/>
  <c r="E138" i="71" s="1"/>
  <c r="E297" i="94"/>
  <c r="H92" i="71"/>
  <c r="H279" i="78"/>
  <c r="H43" i="71" s="1"/>
  <c r="F297" i="78"/>
  <c r="F298" i="78"/>
  <c r="F130" i="71" s="1"/>
  <c r="H93" i="71"/>
  <c r="H279" i="80"/>
  <c r="H44" i="71" s="1"/>
  <c r="E297" i="81"/>
  <c r="E298" i="81"/>
  <c r="E132" i="71" s="1"/>
  <c r="D297" i="89"/>
  <c r="D298" i="89"/>
  <c r="D133" i="71" s="1"/>
  <c r="F304" i="78"/>
  <c r="F119" i="71" s="1"/>
  <c r="D285" i="89"/>
  <c r="B128" i="71"/>
  <c r="A128" i="71" s="1"/>
  <c r="A127" i="71"/>
  <c r="E78" i="71"/>
  <c r="E278" i="94"/>
  <c r="F278" i="89"/>
  <c r="F73" i="71"/>
  <c r="D271" i="93"/>
  <c r="D286" i="93"/>
  <c r="D258" i="93"/>
  <c r="D276" i="93"/>
  <c r="D303" i="78"/>
  <c r="D268" i="78"/>
  <c r="D270" i="78" s="1"/>
  <c r="D269" i="78" s="1"/>
  <c r="D277" i="78"/>
  <c r="D81" i="71" s="1"/>
  <c r="D296" i="78"/>
  <c r="H37" i="48"/>
  <c r="G17" i="46"/>
  <c r="E278" i="91"/>
  <c r="E75" i="71"/>
  <c r="G272" i="95"/>
  <c r="G273" i="95" s="1"/>
  <c r="D277" i="92"/>
  <c r="D87" i="71" s="1"/>
  <c r="D303" i="92"/>
  <c r="D296" i="92"/>
  <c r="D268" i="92"/>
  <c r="D270" i="92" s="1"/>
  <c r="D269" i="92" s="1"/>
  <c r="G297" i="94"/>
  <c r="G298" i="94"/>
  <c r="G138" i="71" s="1"/>
  <c r="D296" i="9"/>
  <c r="D277" i="9"/>
  <c r="D80" i="71" s="1"/>
  <c r="D268" i="9"/>
  <c r="D270" i="9" s="1"/>
  <c r="D269" i="9" s="1"/>
  <c r="D303" i="9"/>
  <c r="F287" i="9"/>
  <c r="F20" i="71" s="1"/>
  <c r="B11" i="70" s="1"/>
  <c r="F288" i="9"/>
  <c r="F151" i="71" s="1"/>
  <c r="I17" i="46"/>
  <c r="J37" i="48"/>
  <c r="E285" i="78"/>
  <c r="G297" i="92"/>
  <c r="G298" i="92"/>
  <c r="G136" i="71" s="1"/>
  <c r="E298" i="78"/>
  <c r="E130" i="71" s="1"/>
  <c r="E297" i="78"/>
  <c r="E289" i="95"/>
  <c r="G286" i="78"/>
  <c r="G276" i="78"/>
  <c r="G258" i="78"/>
  <c r="G271" i="78"/>
  <c r="G272" i="78" s="1"/>
  <c r="G273" i="78" s="1"/>
  <c r="F286" i="91"/>
  <c r="F287" i="91" s="1"/>
  <c r="F26" i="71" s="1"/>
  <c r="H11" i="70" s="1"/>
  <c r="F276" i="91"/>
  <c r="F258" i="91"/>
  <c r="F271" i="91"/>
  <c r="F272" i="91" s="1"/>
  <c r="F273" i="91" s="1"/>
  <c r="E272" i="9"/>
  <c r="E273" i="9" s="1"/>
  <c r="E288" i="95"/>
  <c r="E161" i="71" s="1"/>
  <c r="B112" i="71"/>
  <c r="A111" i="71"/>
  <c r="F78" i="71"/>
  <c r="F278" i="94"/>
  <c r="L10" i="46"/>
  <c r="L14" i="46"/>
  <c r="O15" i="47"/>
  <c r="F17" i="46"/>
  <c r="G37" i="48"/>
  <c r="E288" i="92"/>
  <c r="E158" i="71" s="1"/>
  <c r="G272" i="93"/>
  <c r="G273" i="93" s="1"/>
  <c r="E298" i="95"/>
  <c r="E139" i="71" s="1"/>
  <c r="E297" i="95"/>
  <c r="E276" i="81"/>
  <c r="E258" i="81"/>
  <c r="E286" i="81"/>
  <c r="E271" i="81"/>
  <c r="E272" i="81" s="1"/>
  <c r="E273" i="81" s="1"/>
  <c r="L39" i="48"/>
  <c r="L38" i="48" s="1"/>
  <c r="G272" i="94"/>
  <c r="G273" i="94" s="1"/>
  <c r="G69" i="71"/>
  <c r="G278" i="9"/>
  <c r="D304" i="92"/>
  <c r="D125" i="71" s="1"/>
  <c r="F103" i="71"/>
  <c r="F283" i="78"/>
  <c r="F54" i="71" s="1"/>
  <c r="D271" i="89"/>
  <c r="D272" i="89" s="1"/>
  <c r="D273" i="89" s="1"/>
  <c r="D286" i="89"/>
  <c r="D276" i="89"/>
  <c r="D258" i="89"/>
  <c r="E278" i="93"/>
  <c r="E77" i="71"/>
  <c r="D285" i="93"/>
  <c r="D289" i="93"/>
  <c r="D295" i="78"/>
  <c r="D299" i="78"/>
  <c r="D141" i="71" s="1"/>
  <c r="D283" i="9"/>
  <c r="D53" i="71" s="1"/>
  <c r="D102" i="71"/>
  <c r="D297" i="91"/>
  <c r="D298" i="91"/>
  <c r="D135" i="71" s="1"/>
  <c r="G297" i="93"/>
  <c r="G298" i="93"/>
  <c r="G137" i="71" s="1"/>
  <c r="D79" i="71"/>
  <c r="J10" i="46"/>
  <c r="J14" i="46"/>
  <c r="M15" i="47"/>
  <c r="D271" i="91"/>
  <c r="D272" i="91" s="1"/>
  <c r="D273" i="91" s="1"/>
  <c r="D286" i="91"/>
  <c r="D258" i="91"/>
  <c r="D276" i="91"/>
  <c r="G297" i="95"/>
  <c r="G298" i="95"/>
  <c r="G139" i="71" s="1"/>
  <c r="K67" i="48"/>
  <c r="K65" i="48"/>
  <c r="K81" i="48"/>
  <c r="K79" i="48"/>
  <c r="K77" i="48"/>
  <c r="E258" i="89"/>
  <c r="E286" i="89"/>
  <c r="E271" i="89"/>
  <c r="E272" i="89" s="1"/>
  <c r="E273" i="89" s="1"/>
  <c r="E276" i="89"/>
  <c r="G297" i="9"/>
  <c r="G298" i="9"/>
  <c r="G129" i="71" s="1"/>
  <c r="G79" i="71"/>
  <c r="G278" i="95"/>
  <c r="G299" i="9"/>
  <c r="G140" i="71" s="1"/>
  <c r="D295" i="94"/>
  <c r="G299" i="93"/>
  <c r="G148" i="71" s="1"/>
  <c r="E271" i="78"/>
  <c r="E272" i="78" s="1"/>
  <c r="E273" i="78" s="1"/>
  <c r="E286" i="78"/>
  <c r="E287" i="78" s="1"/>
  <c r="E21" i="71" s="1"/>
  <c r="C10" i="70" s="1"/>
  <c r="E276" i="78"/>
  <c r="E258" i="78"/>
  <c r="K71" i="48"/>
  <c r="K9" i="48"/>
  <c r="J59" i="48"/>
  <c r="I39" i="48"/>
  <c r="G278" i="92"/>
  <c r="G289" i="95"/>
  <c r="F289" i="90"/>
  <c r="E69" i="71"/>
  <c r="E278" i="9"/>
  <c r="D296" i="95"/>
  <c r="D277" i="95"/>
  <c r="D90" i="71" s="1"/>
  <c r="D303" i="95"/>
  <c r="D304" i="95" s="1"/>
  <c r="D128" i="71" s="1"/>
  <c r="D268" i="95"/>
  <c r="D270" i="95" s="1"/>
  <c r="D269" i="95" s="1"/>
  <c r="G74" i="71"/>
  <c r="G278" i="90"/>
  <c r="F283" i="91"/>
  <c r="F59" i="71" s="1"/>
  <c r="F288" i="91"/>
  <c r="F157" i="71" s="1"/>
  <c r="F108" i="71"/>
  <c r="F285" i="78"/>
  <c r="E298" i="89"/>
  <c r="E133" i="71" s="1"/>
  <c r="E297" i="89"/>
  <c r="F287" i="94"/>
  <c r="F29" i="71" s="1"/>
  <c r="K11" i="70" s="1"/>
  <c r="F288" i="94"/>
  <c r="F160" i="71" s="1"/>
  <c r="M38" i="48"/>
  <c r="M39" i="48"/>
  <c r="G278" i="93"/>
  <c r="G77" i="71"/>
  <c r="E285" i="81"/>
  <c r="E289" i="81"/>
  <c r="K63" i="48"/>
  <c r="D278" i="92"/>
  <c r="D76" i="71"/>
  <c r="D150" i="9"/>
  <c r="D284" i="9"/>
  <c r="F276" i="81"/>
  <c r="F271" i="81"/>
  <c r="F272" i="81" s="1"/>
  <c r="F273" i="81" s="1"/>
  <c r="F286" i="81"/>
  <c r="F287" i="81" s="1"/>
  <c r="F23" i="71" s="1"/>
  <c r="E11" i="70" s="1"/>
  <c r="F258" i="81"/>
  <c r="G278" i="94"/>
  <c r="G78" i="71"/>
  <c r="G297" i="78"/>
  <c r="G298" i="78"/>
  <c r="G130" i="71" s="1"/>
  <c r="F298" i="9"/>
  <c r="F129" i="71" s="1"/>
  <c r="F297" i="9"/>
  <c r="G272" i="9"/>
  <c r="G273" i="9" s="1"/>
  <c r="D109" i="71"/>
  <c r="D283" i="92"/>
  <c r="D60" i="71" s="1"/>
  <c r="D288" i="92"/>
  <c r="D158" i="71" s="1"/>
  <c r="G297" i="81"/>
  <c r="G298" i="81"/>
  <c r="G132" i="71" s="1"/>
  <c r="D285" i="94"/>
  <c r="D286" i="81"/>
  <c r="D258" i="81"/>
  <c r="D271" i="81"/>
  <c r="D272" i="81" s="1"/>
  <c r="D273" i="81" s="1"/>
  <c r="D276" i="81"/>
  <c r="G289" i="93"/>
  <c r="G288" i="91"/>
  <c r="G157" i="71" s="1"/>
  <c r="K69" i="48"/>
  <c r="B90" i="71"/>
  <c r="A90" i="71" s="1"/>
  <c r="A89" i="71"/>
  <c r="E272" i="94"/>
  <c r="E273" i="94" s="1"/>
  <c r="G288" i="95"/>
  <c r="G161" i="71" s="1"/>
  <c r="E299" i="94"/>
  <c r="E149" i="71" s="1"/>
  <c r="D304" i="9"/>
  <c r="D118" i="71" s="1"/>
  <c r="D287" i="95"/>
  <c r="D30" i="71" s="1"/>
  <c r="L9" i="70" s="1"/>
  <c r="D288" i="95"/>
  <c r="D161" i="71" s="1"/>
  <c r="E298" i="9"/>
  <c r="E129" i="71" s="1"/>
  <c r="E297" i="9"/>
  <c r="K38" i="48"/>
  <c r="K39" i="48"/>
  <c r="E285" i="89"/>
  <c r="E289" i="89"/>
  <c r="E79" i="71"/>
  <c r="E278" i="95"/>
  <c r="F283" i="92"/>
  <c r="F60" i="71" s="1"/>
  <c r="F288" i="92"/>
  <c r="F158" i="71" s="1"/>
  <c r="F109" i="71"/>
  <c r="N38" i="48"/>
  <c r="N39" i="48"/>
  <c r="F278" i="90"/>
  <c r="F74" i="71"/>
  <c r="D296" i="93"/>
  <c r="D268" i="93"/>
  <c r="D270" i="93" s="1"/>
  <c r="D269" i="93" s="1"/>
  <c r="D303" i="93"/>
  <c r="D304" i="93" s="1"/>
  <c r="D126" i="71" s="1"/>
  <c r="D277" i="93"/>
  <c r="D88" i="71" s="1"/>
  <c r="D296" i="94"/>
  <c r="D277" i="94"/>
  <c r="D89" i="71" s="1"/>
  <c r="D303" i="94"/>
  <c r="D304" i="94" s="1"/>
  <c r="D127" i="71" s="1"/>
  <c r="D268" i="94"/>
  <c r="D270" i="94" s="1"/>
  <c r="D269" i="94" s="1"/>
  <c r="F297" i="95"/>
  <c r="F298" i="95"/>
  <c r="F139" i="71" s="1"/>
  <c r="E299" i="9"/>
  <c r="E140" i="71" s="1"/>
  <c r="B139" i="71"/>
  <c r="A139" i="71" s="1"/>
  <c r="A138" i="71"/>
  <c r="B101" i="71"/>
  <c r="A101" i="71" s="1"/>
  <c r="A100" i="71"/>
  <c r="G276" i="81"/>
  <c r="G258" i="81"/>
  <c r="G286" i="81"/>
  <c r="G271" i="81"/>
  <c r="G272" i="81" s="1"/>
  <c r="G273" i="81" s="1"/>
  <c r="E289" i="91"/>
  <c r="G299" i="95"/>
  <c r="G150" i="71" s="1"/>
  <c r="H10" i="46"/>
  <c r="H14" i="46"/>
  <c r="K15" i="47"/>
  <c r="D295" i="95"/>
  <c r="D299" i="95"/>
  <c r="D150" i="71" s="1"/>
  <c r="F285" i="93"/>
  <c r="F289" i="93"/>
  <c r="E288" i="91"/>
  <c r="E157" i="71" s="1"/>
  <c r="F286" i="78"/>
  <c r="F287" i="78" s="1"/>
  <c r="F21" i="71" s="1"/>
  <c r="C11" i="70" s="1"/>
  <c r="F276" i="78"/>
  <c r="F271" i="78"/>
  <c r="F272" i="78" s="1"/>
  <c r="F273" i="78" s="1"/>
  <c r="F258" i="78"/>
  <c r="D297" i="81"/>
  <c r="D298" i="81"/>
  <c r="D132" i="71" s="1"/>
  <c r="D17" i="46"/>
  <c r="E37" i="48"/>
  <c r="F298" i="94"/>
  <c r="F138" i="71" s="1"/>
  <c r="F297" i="94"/>
  <c r="L61" i="48"/>
  <c r="L82" i="48"/>
  <c r="L71" i="48" s="1"/>
  <c r="L75" i="48"/>
  <c r="D276" i="90"/>
  <c r="D286" i="90"/>
  <c r="D271" i="90"/>
  <c r="D272" i="90" s="1"/>
  <c r="D273" i="90" s="1"/>
  <c r="D258" i="90"/>
  <c r="D258" i="92"/>
  <c r="J279" i="81"/>
  <c r="J45" i="71" s="1"/>
  <c r="J94" i="71"/>
  <c r="G298" i="89"/>
  <c r="G133" i="71" s="1"/>
  <c r="G297" i="89"/>
  <c r="C17" i="46"/>
  <c r="D37" i="48"/>
  <c r="F285" i="81"/>
  <c r="F289" i="81"/>
  <c r="G287" i="94"/>
  <c r="G29" i="71" s="1"/>
  <c r="K12" i="70" s="1"/>
  <c r="G288" i="94"/>
  <c r="G160" i="71" s="1"/>
  <c r="D302" i="78"/>
  <c r="D304" i="78" s="1"/>
  <c r="D119" i="71" s="1"/>
  <c r="D282" i="78"/>
  <c r="I92" i="71"/>
  <c r="I279" i="78"/>
  <c r="I43" i="71" s="1"/>
  <c r="D271" i="94"/>
  <c r="D272" i="94" s="1"/>
  <c r="D273" i="94" s="1"/>
  <c r="D286" i="94"/>
  <c r="D287" i="94" s="1"/>
  <c r="D29" i="71" s="1"/>
  <c r="K9" i="70" s="1"/>
  <c r="D276" i="94"/>
  <c r="D258" i="94"/>
  <c r="D285" i="81"/>
  <c r="D289" i="81"/>
  <c r="E289" i="92"/>
  <c r="F278" i="92"/>
  <c r="F76" i="71"/>
  <c r="D289" i="92"/>
  <c r="G299" i="89"/>
  <c r="G144" i="71" s="1"/>
  <c r="B80" i="70"/>
  <c r="D74" i="71" l="1"/>
  <c r="D278" i="90"/>
  <c r="F70" i="71"/>
  <c r="F278" i="78"/>
  <c r="D78" i="71"/>
  <c r="D278" i="94"/>
  <c r="C10" i="46"/>
  <c r="C14" i="46"/>
  <c r="F15" i="47"/>
  <c r="D287" i="90"/>
  <c r="D25" i="71" s="1"/>
  <c r="G9" i="70" s="1"/>
  <c r="D288" i="90"/>
  <c r="D156" i="71" s="1"/>
  <c r="D14" i="46"/>
  <c r="D10" i="46"/>
  <c r="G15" i="47"/>
  <c r="D297" i="94"/>
  <c r="D298" i="94"/>
  <c r="D138" i="71" s="1"/>
  <c r="D297" i="93"/>
  <c r="D298" i="93"/>
  <c r="D137" i="71" s="1"/>
  <c r="E279" i="95"/>
  <c r="E52" i="71" s="1"/>
  <c r="E101" i="71"/>
  <c r="K34" i="48"/>
  <c r="K36" i="48"/>
  <c r="C83" i="70"/>
  <c r="F78" i="70"/>
  <c r="G279" i="94"/>
  <c r="G51" i="71" s="1"/>
  <c r="G100" i="71"/>
  <c r="F278" i="81"/>
  <c r="F72" i="71"/>
  <c r="D98" i="71"/>
  <c r="D279" i="92"/>
  <c r="D49" i="71" s="1"/>
  <c r="E279" i="9"/>
  <c r="E42" i="71" s="1"/>
  <c r="E91" i="71"/>
  <c r="G279" i="92"/>
  <c r="G49" i="71" s="1"/>
  <c r="G98" i="71"/>
  <c r="K59" i="48"/>
  <c r="L9" i="48"/>
  <c r="E287" i="89"/>
  <c r="E24" i="71" s="1"/>
  <c r="F10" i="70" s="1"/>
  <c r="E288" i="89"/>
  <c r="E155" i="71" s="1"/>
  <c r="D278" i="95"/>
  <c r="F288" i="78"/>
  <c r="F152" i="71" s="1"/>
  <c r="G279" i="9"/>
  <c r="G42" i="71" s="1"/>
  <c r="G91" i="71"/>
  <c r="E287" i="81"/>
  <c r="E23" i="71" s="1"/>
  <c r="E10" i="70" s="1"/>
  <c r="E288" i="81"/>
  <c r="E154" i="71" s="1"/>
  <c r="F10" i="46"/>
  <c r="F14" i="46"/>
  <c r="I15" i="47"/>
  <c r="F279" i="94"/>
  <c r="F51" i="71" s="1"/>
  <c r="F100" i="71"/>
  <c r="F278" i="91"/>
  <c r="F75" i="71"/>
  <c r="G278" i="78"/>
  <c r="G70" i="71"/>
  <c r="E289" i="78"/>
  <c r="D298" i="9"/>
  <c r="D129" i="71" s="1"/>
  <c r="D297" i="9"/>
  <c r="D298" i="92"/>
  <c r="D136" i="71" s="1"/>
  <c r="D297" i="92"/>
  <c r="D297" i="78"/>
  <c r="D298" i="78"/>
  <c r="D130" i="71" s="1"/>
  <c r="D278" i="93"/>
  <c r="D77" i="71"/>
  <c r="H81" i="70"/>
  <c r="I83" i="70"/>
  <c r="G79" i="70"/>
  <c r="E82" i="70"/>
  <c r="E83" i="70"/>
  <c r="J78" i="70"/>
  <c r="L82" i="70"/>
  <c r="J83" i="70"/>
  <c r="D80" i="70"/>
  <c r="K78" i="70"/>
  <c r="H78" i="70"/>
  <c r="D78" i="70"/>
  <c r="J81" i="70"/>
  <c r="I80" i="70"/>
  <c r="E79" i="70"/>
  <c r="F80" i="70"/>
  <c r="L81" i="70"/>
  <c r="L79" i="70"/>
  <c r="L83" i="70"/>
  <c r="H82" i="70"/>
  <c r="L78" i="70"/>
  <c r="I79" i="70"/>
  <c r="E80" i="70"/>
  <c r="K81" i="70"/>
  <c r="D82" i="70"/>
  <c r="K79" i="70"/>
  <c r="H79" i="70"/>
  <c r="G83" i="70"/>
  <c r="J82" i="70"/>
  <c r="D77" i="70"/>
  <c r="F82" i="70"/>
  <c r="K83" i="70"/>
  <c r="J80" i="70"/>
  <c r="F81" i="70"/>
  <c r="G82" i="70"/>
  <c r="F77" i="70"/>
  <c r="H83" i="70"/>
  <c r="G81" i="70"/>
  <c r="E81" i="70"/>
  <c r="H80" i="70"/>
  <c r="G80" i="70"/>
  <c r="J79" i="70"/>
  <c r="I82" i="70"/>
  <c r="E77" i="70"/>
  <c r="C78" i="70"/>
  <c r="C81" i="70"/>
  <c r="F83" i="70"/>
  <c r="E78" i="70"/>
  <c r="L80" i="70"/>
  <c r="D81" i="70"/>
  <c r="H77" i="70"/>
  <c r="F79" i="70"/>
  <c r="G77" i="70"/>
  <c r="C80" i="70"/>
  <c r="I81" i="70"/>
  <c r="C82" i="70"/>
  <c r="B81" i="70"/>
  <c r="B78" i="70"/>
  <c r="K80" i="70"/>
  <c r="G78" i="70"/>
  <c r="B82" i="70"/>
  <c r="D83" i="70"/>
  <c r="L77" i="70"/>
  <c r="K82" i="70"/>
  <c r="I78" i="70"/>
  <c r="B79" i="70"/>
  <c r="C79" i="70"/>
  <c r="C77" i="70"/>
  <c r="D79" i="70"/>
  <c r="D272" i="92"/>
  <c r="D273" i="92" s="1"/>
  <c r="F288" i="81"/>
  <c r="F154" i="71" s="1"/>
  <c r="F287" i="93"/>
  <c r="F28" i="71" s="1"/>
  <c r="J11" i="70" s="1"/>
  <c r="F288" i="93"/>
  <c r="F159" i="71" s="1"/>
  <c r="D299" i="92"/>
  <c r="D147" i="71" s="1"/>
  <c r="G97" i="71"/>
  <c r="G279" i="91"/>
  <c r="G48" i="71" s="1"/>
  <c r="D283" i="78"/>
  <c r="D54" i="71" s="1"/>
  <c r="D103" i="71"/>
  <c r="G278" i="81"/>
  <c r="G72" i="71"/>
  <c r="D285" i="9"/>
  <c r="I34" i="48"/>
  <c r="I36" i="48"/>
  <c r="D278" i="91"/>
  <c r="D75" i="71"/>
  <c r="D73" i="71"/>
  <c r="D278" i="89"/>
  <c r="L73" i="48"/>
  <c r="G287" i="78"/>
  <c r="G21" i="71" s="1"/>
  <c r="C12" i="70" s="1"/>
  <c r="G288" i="78"/>
  <c r="G152" i="71" s="1"/>
  <c r="J39" i="48"/>
  <c r="E97" i="71"/>
  <c r="E279" i="91"/>
  <c r="E48" i="71" s="1"/>
  <c r="F95" i="71"/>
  <c r="F279" i="89"/>
  <c r="F46" i="71" s="1"/>
  <c r="D289" i="90"/>
  <c r="N60" i="48"/>
  <c r="N68" i="48"/>
  <c r="N72" i="48"/>
  <c r="N62" i="48"/>
  <c r="N70" i="48"/>
  <c r="N74" i="48"/>
  <c r="E279" i="90"/>
  <c r="E47" i="71" s="1"/>
  <c r="E96" i="71"/>
  <c r="G289" i="78"/>
  <c r="G95" i="71"/>
  <c r="G279" i="89"/>
  <c r="G46" i="71" s="1"/>
  <c r="D299" i="9"/>
  <c r="D140" i="71" s="1"/>
  <c r="E279" i="92"/>
  <c r="E49" i="71" s="1"/>
  <c r="E98" i="71"/>
  <c r="F96" i="71"/>
  <c r="F279" i="90"/>
  <c r="F47" i="71" s="1"/>
  <c r="I42" i="70"/>
  <c r="H48" i="70"/>
  <c r="K46" i="70"/>
  <c r="G44" i="70"/>
  <c r="G47" i="70"/>
  <c r="D44" i="70"/>
  <c r="I46" i="70"/>
  <c r="C47" i="70"/>
  <c r="B43" i="70"/>
  <c r="I45" i="70"/>
  <c r="D47" i="70"/>
  <c r="J47" i="70"/>
  <c r="I48" i="70"/>
  <c r="D43" i="70"/>
  <c r="I43" i="70"/>
  <c r="D42" i="70"/>
  <c r="G46" i="70"/>
  <c r="H46" i="70"/>
  <c r="B47" i="70"/>
  <c r="G48" i="70"/>
  <c r="L48" i="70"/>
  <c r="E47" i="70"/>
  <c r="J46" i="70"/>
  <c r="L43" i="70"/>
  <c r="K48" i="70"/>
  <c r="F46" i="70"/>
  <c r="B45" i="70"/>
  <c r="E46" i="70"/>
  <c r="F47" i="70"/>
  <c r="D45" i="70"/>
  <c r="B46" i="70"/>
  <c r="H45" i="70"/>
  <c r="E48" i="70"/>
  <c r="F45" i="70"/>
  <c r="L44" i="70"/>
  <c r="F48" i="70"/>
  <c r="F44" i="70"/>
  <c r="K45" i="70"/>
  <c r="I47" i="70"/>
  <c r="C48" i="70"/>
  <c r="G43" i="70"/>
  <c r="H43" i="70"/>
  <c r="K47" i="70"/>
  <c r="D46" i="70"/>
  <c r="C46" i="70"/>
  <c r="L47" i="70"/>
  <c r="H47" i="70"/>
  <c r="K44" i="70"/>
  <c r="B48" i="70"/>
  <c r="D48" i="70"/>
  <c r="J48" i="70"/>
  <c r="L46" i="70"/>
  <c r="D287" i="81"/>
  <c r="D23" i="71" s="1"/>
  <c r="E9" i="70" s="1"/>
  <c r="D288" i="81"/>
  <c r="D154" i="71" s="1"/>
  <c r="D271" i="9"/>
  <c r="D272" i="9" s="1"/>
  <c r="D273" i="9" s="1"/>
  <c r="D286" i="9"/>
  <c r="D276" i="9"/>
  <c r="D258" i="9"/>
  <c r="L63" i="48"/>
  <c r="G279" i="93"/>
  <c r="G50" i="71" s="1"/>
  <c r="G99" i="71"/>
  <c r="F289" i="78"/>
  <c r="G96" i="71"/>
  <c r="G279" i="90"/>
  <c r="G47" i="71" s="1"/>
  <c r="I38" i="48"/>
  <c r="G101" i="71"/>
  <c r="L45" i="70" s="1"/>
  <c r="G279" i="95"/>
  <c r="G52" i="71" s="1"/>
  <c r="E278" i="89"/>
  <c r="E73" i="71"/>
  <c r="D272" i="95"/>
  <c r="D273" i="95" s="1"/>
  <c r="D287" i="89"/>
  <c r="D24" i="71" s="1"/>
  <c r="F9" i="70" s="1"/>
  <c r="D288" i="89"/>
  <c r="D155" i="71" s="1"/>
  <c r="L69" i="48"/>
  <c r="E278" i="81"/>
  <c r="E72" i="71"/>
  <c r="I14" i="46"/>
  <c r="I10" i="46"/>
  <c r="L15" i="47"/>
  <c r="G10" i="46"/>
  <c r="G14" i="46"/>
  <c r="J15" i="47"/>
  <c r="D287" i="93"/>
  <c r="D28" i="71" s="1"/>
  <c r="J9" i="70" s="1"/>
  <c r="D288" i="93"/>
  <c r="D159" i="71" s="1"/>
  <c r="E279" i="94"/>
  <c r="E51" i="71" s="1"/>
  <c r="E100" i="71"/>
  <c r="K43" i="70" s="1"/>
  <c r="D289" i="89"/>
  <c r="M82" i="48"/>
  <c r="D286" i="78"/>
  <c r="D287" i="78" s="1"/>
  <c r="D21" i="71" s="1"/>
  <c r="C9" i="70" s="1"/>
  <c r="D276" i="78"/>
  <c r="D271" i="78"/>
  <c r="D272" i="78" s="1"/>
  <c r="D273" i="78" s="1"/>
  <c r="D258" i="78"/>
  <c r="F278" i="93"/>
  <c r="F77" i="71"/>
  <c r="D288" i="94"/>
  <c r="D160" i="71" s="1"/>
  <c r="B83" i="70" s="1"/>
  <c r="D299" i="93"/>
  <c r="D148" i="71" s="1"/>
  <c r="F279" i="92"/>
  <c r="F49" i="71" s="1"/>
  <c r="F98" i="71"/>
  <c r="D39" i="48"/>
  <c r="L81" i="48"/>
  <c r="L65" i="48"/>
  <c r="L67" i="48"/>
  <c r="L77" i="48"/>
  <c r="L79" i="48"/>
  <c r="E38" i="48"/>
  <c r="E39" i="48"/>
  <c r="G287" i="81"/>
  <c r="G23" i="71" s="1"/>
  <c r="E12" i="70" s="1"/>
  <c r="G288" i="81"/>
  <c r="G154" i="71" s="1"/>
  <c r="N34" i="48"/>
  <c r="N36" i="48"/>
  <c r="D72" i="71"/>
  <c r="D278" i="81"/>
  <c r="D289" i="94"/>
  <c r="M34" i="48"/>
  <c r="M36" i="48"/>
  <c r="D298" i="95"/>
  <c r="D139" i="71" s="1"/>
  <c r="D297" i="95"/>
  <c r="E70" i="71"/>
  <c r="E278" i="78"/>
  <c r="D299" i="94"/>
  <c r="D149" i="71" s="1"/>
  <c r="K77" i="70" s="1"/>
  <c r="D287" i="91"/>
  <c r="D26" i="71" s="1"/>
  <c r="H9" i="70" s="1"/>
  <c r="D288" i="91"/>
  <c r="D157" i="71" s="1"/>
  <c r="E279" i="93"/>
  <c r="E50" i="71" s="1"/>
  <c r="E99" i="71"/>
  <c r="L34" i="48"/>
  <c r="L36" i="48"/>
  <c r="G39" i="48"/>
  <c r="A112" i="71"/>
  <c r="H39" i="48"/>
  <c r="D272" i="93"/>
  <c r="D273" i="93" s="1"/>
  <c r="M63" i="48"/>
  <c r="M75" i="48"/>
  <c r="D289" i="78"/>
  <c r="D285" i="78"/>
  <c r="F289" i="91"/>
  <c r="L6" i="44"/>
  <c r="B6" i="93"/>
  <c r="D263" i="93" s="1"/>
  <c r="G289" i="81"/>
  <c r="F91" i="71"/>
  <c r="B44" i="70" s="1"/>
  <c r="F279" i="9"/>
  <c r="F42" i="71" s="1"/>
  <c r="E288" i="78"/>
  <c r="E152" i="71" s="1"/>
  <c r="D289" i="91"/>
  <c r="D278" i="78" l="1"/>
  <c r="D70" i="71"/>
  <c r="H34" i="48"/>
  <c r="H36" i="48"/>
  <c r="G34" i="48"/>
  <c r="G36" i="48"/>
  <c r="F99" i="71"/>
  <c r="J44" i="70" s="1"/>
  <c r="F279" i="93"/>
  <c r="F50" i="71" s="1"/>
  <c r="M6" i="44"/>
  <c r="B6" i="95" s="1"/>
  <c r="D263" i="95" s="1"/>
  <c r="B6" i="94"/>
  <c r="D263" i="94" s="1"/>
  <c r="H38" i="48"/>
  <c r="G38" i="48"/>
  <c r="E279" i="78"/>
  <c r="E43" i="71" s="1"/>
  <c r="E92" i="71"/>
  <c r="C43" i="70" s="1"/>
  <c r="D36" i="48"/>
  <c r="D34" i="48"/>
  <c r="M67" i="48"/>
  <c r="M81" i="48"/>
  <c r="M65" i="48"/>
  <c r="M77" i="48"/>
  <c r="M79" i="48"/>
  <c r="E95" i="71"/>
  <c r="F43" i="70" s="1"/>
  <c r="E279" i="89"/>
  <c r="E46" i="71" s="1"/>
  <c r="D287" i="9"/>
  <c r="D20" i="71" s="1"/>
  <c r="B9" i="70" s="1"/>
  <c r="D288" i="9"/>
  <c r="D151" i="71" s="1"/>
  <c r="I44" i="70"/>
  <c r="G45" i="70"/>
  <c r="M69" i="48"/>
  <c r="G279" i="81"/>
  <c r="G45" i="71" s="1"/>
  <c r="G94" i="71"/>
  <c r="J77" i="70"/>
  <c r="G92" i="71"/>
  <c r="C45" i="70" s="1"/>
  <c r="G279" i="78"/>
  <c r="G43" i="71" s="1"/>
  <c r="M9" i="48"/>
  <c r="L59" i="48"/>
  <c r="F92" i="71"/>
  <c r="F279" i="78"/>
  <c r="F43" i="71" s="1"/>
  <c r="E34" i="48"/>
  <c r="E36" i="48"/>
  <c r="D38" i="48"/>
  <c r="M61" i="48"/>
  <c r="C44" i="70"/>
  <c r="E45" i="70"/>
  <c r="J45" i="70"/>
  <c r="D289" i="9"/>
  <c r="D288" i="78"/>
  <c r="D152" i="71" s="1"/>
  <c r="D279" i="95"/>
  <c r="D52" i="71" s="1"/>
  <c r="D101" i="71"/>
  <c r="L42" i="70" s="1"/>
  <c r="F279" i="81"/>
  <c r="F45" i="71" s="1"/>
  <c r="F94" i="71"/>
  <c r="E44" i="70" s="1"/>
  <c r="J43" i="70"/>
  <c r="J34" i="48"/>
  <c r="J36" i="48"/>
  <c r="D97" i="71"/>
  <c r="H42" i="70" s="1"/>
  <c r="D279" i="91"/>
  <c r="D48" i="71" s="1"/>
  <c r="M73" i="48"/>
  <c r="I77" i="70"/>
  <c r="B77" i="70"/>
  <c r="F97" i="71"/>
  <c r="H44" i="70" s="1"/>
  <c r="F279" i="91"/>
  <c r="F48" i="71" s="1"/>
  <c r="D279" i="94"/>
  <c r="D51" i="71" s="1"/>
  <c r="D100" i="71"/>
  <c r="K42" i="70" s="1"/>
  <c r="D96" i="71"/>
  <c r="G42" i="70" s="1"/>
  <c r="D279" i="90"/>
  <c r="D47" i="71" s="1"/>
  <c r="E94" i="71"/>
  <c r="E279" i="81"/>
  <c r="E45" i="71" s="1"/>
  <c r="D279" i="81"/>
  <c r="D45" i="71" s="1"/>
  <c r="D94" i="71"/>
  <c r="E42" i="70" s="1"/>
  <c r="D278" i="9"/>
  <c r="D69" i="71"/>
  <c r="E43" i="70"/>
  <c r="N82" i="48"/>
  <c r="N69" i="48" s="1"/>
  <c r="N61" i="48"/>
  <c r="J38" i="48"/>
  <c r="D279" i="89"/>
  <c r="D46" i="71" s="1"/>
  <c r="D95" i="71"/>
  <c r="F42" i="70" s="1"/>
  <c r="M71" i="48"/>
  <c r="D99" i="71"/>
  <c r="J42" i="70" s="1"/>
  <c r="D279" i="93"/>
  <c r="D50" i="71" s="1"/>
  <c r="N65" i="48" l="1"/>
  <c r="N67" i="48"/>
  <c r="N77" i="48"/>
  <c r="N81" i="48"/>
  <c r="N79" i="48"/>
  <c r="N75" i="48"/>
  <c r="N63" i="48"/>
  <c r="D92" i="71"/>
  <c r="C42" i="70" s="1"/>
  <c r="D279" i="78"/>
  <c r="D43" i="71" s="1"/>
  <c r="N71" i="48"/>
  <c r="D91" i="71"/>
  <c r="B42" i="70" s="1"/>
  <c r="D279" i="9"/>
  <c r="D42" i="71" s="1"/>
  <c r="N73" i="48"/>
  <c r="N9" i="48"/>
  <c r="N59" i="48" s="1"/>
  <c r="M59"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Mariana.Marinho</author>
  </authors>
  <commentList>
    <comment ref="C6" authorId="0" shapeId="0" xr:uid="{00000000-0006-0000-1100-000001000000}">
      <text>
        <r>
          <rPr>
            <b/>
            <sz val="8"/>
            <color indexed="81"/>
            <rFont val="Tahoma"/>
            <family val="2"/>
          </rPr>
          <t>Mariana.Marinho:</t>
        </r>
        <r>
          <rPr>
            <sz val="8"/>
            <color indexed="81"/>
            <rFont val="Tahoma"/>
            <family val="2"/>
          </rPr>
          <t xml:space="preserve">
Count Earned Income Ratio at Financial Indicators Output</t>
        </r>
      </text>
    </comment>
  </commentList>
</comments>
</file>

<file path=xl/sharedStrings.xml><?xml version="1.0" encoding="utf-8"?>
<sst xmlns="http://schemas.openxmlformats.org/spreadsheetml/2006/main" count="1410" uniqueCount="325">
  <si>
    <t>Total Expenses</t>
  </si>
  <si>
    <t>Total</t>
  </si>
  <si>
    <t>Translation Fees</t>
  </si>
  <si>
    <t>Meals &amp; Incidentals Expenses</t>
  </si>
  <si>
    <t>Lodging</t>
  </si>
  <si>
    <t>Fares/Tickets</t>
  </si>
  <si>
    <t>Net Income</t>
  </si>
  <si>
    <t>Total Income</t>
  </si>
  <si>
    <t>Salaries/Wages/Benefits</t>
  </si>
  <si>
    <t>Professional Fees</t>
  </si>
  <si>
    <t>Direct</t>
  </si>
  <si>
    <t>Indirect</t>
  </si>
  <si>
    <t>Fundraising</t>
  </si>
  <si>
    <t>Advertise, network &amp; visibility</t>
  </si>
  <si>
    <t>Accounting/Legal Fees</t>
  </si>
  <si>
    <t>Communication</t>
  </si>
  <si>
    <t>Network/Website Maintenance</t>
  </si>
  <si>
    <t>Office Supplies</t>
  </si>
  <si>
    <t>Earned Income</t>
  </si>
  <si>
    <t>Total Earned Income</t>
  </si>
  <si>
    <t>Total Contributed Income</t>
  </si>
  <si>
    <t>INCOME</t>
  </si>
  <si>
    <t>EXPENSES</t>
  </si>
  <si>
    <t>Allocation</t>
  </si>
  <si>
    <t>Year</t>
  </si>
  <si>
    <t>1) Staff Time</t>
  </si>
  <si>
    <t>2) % Contribution to Direct Revenue</t>
  </si>
  <si>
    <t>3) % Contribution to Direct Expenses</t>
  </si>
  <si>
    <t>4) Equally through Products</t>
  </si>
  <si>
    <t>Allocation Base Calculations</t>
  </si>
  <si>
    <t>Product Performance Analysis Overview</t>
  </si>
  <si>
    <t>Units</t>
  </si>
  <si>
    <t>Unit Cost</t>
  </si>
  <si>
    <t>Unit Income</t>
  </si>
  <si>
    <t>Net</t>
  </si>
  <si>
    <t>Net Income per Product</t>
  </si>
  <si>
    <t>Total Cost</t>
  </si>
  <si>
    <t>Revenue Analysis</t>
  </si>
  <si>
    <t>% of Total Earned Income</t>
  </si>
  <si>
    <t>Contributed Income</t>
  </si>
  <si>
    <t>Cost Analysis</t>
  </si>
  <si>
    <t>Direct Costs</t>
  </si>
  <si>
    <t>% of Total Direct Costs</t>
  </si>
  <si>
    <t>Total Costs</t>
  </si>
  <si>
    <t>Cost Recovery</t>
  </si>
  <si>
    <t>Per Unit Analysis</t>
  </si>
  <si>
    <t>% Total Net Income</t>
  </si>
  <si>
    <t>Net/ Income</t>
  </si>
  <si>
    <t>% Contributed Income</t>
  </si>
  <si>
    <t>% Total Income</t>
  </si>
  <si>
    <t>% Contributed Income by Product</t>
  </si>
  <si>
    <t>% Earned Income by Product</t>
  </si>
  <si>
    <t>% Total Costs</t>
  </si>
  <si>
    <t>% Direct Costs by Product</t>
  </si>
  <si>
    <t>% Cost Recovery</t>
  </si>
  <si>
    <t xml:space="preserve"> </t>
  </si>
  <si>
    <t>List1</t>
  </si>
  <si>
    <t>GRAPH 1</t>
  </si>
  <si>
    <t>GRAPH 2</t>
  </si>
  <si>
    <t>List2</t>
  </si>
  <si>
    <t>Direct Cost</t>
  </si>
  <si>
    <t>List3</t>
  </si>
  <si>
    <t>GRAPH 3</t>
  </si>
  <si>
    <t>Indirect Cost</t>
  </si>
  <si>
    <t>% Direct Cost</t>
  </si>
  <si>
    <t>Graphs</t>
  </si>
  <si>
    <t>Overhead Costs</t>
  </si>
  <si>
    <t>% Total Overhead Costs</t>
  </si>
  <si>
    <t>% Overhead Costs by Product</t>
  </si>
  <si>
    <t>Current Price</t>
  </si>
  <si>
    <t>Subsidy</t>
  </si>
  <si>
    <t xml:space="preserve">  </t>
  </si>
  <si>
    <t>Core</t>
  </si>
  <si>
    <t>Non-Core</t>
  </si>
  <si>
    <t>Overhead Ratio Target Range Low (Recommended 15%)</t>
  </si>
  <si>
    <t>Earned Income Ratio Target (Recommended 40%)</t>
  </si>
  <si>
    <t>Core Cost Recovery Ratio Target (Recommended 100%)</t>
  </si>
  <si>
    <t>Operating Reserves Ratio Target (Recommended 12 Months)</t>
  </si>
  <si>
    <t>ASSETS</t>
  </si>
  <si>
    <t>AVAILABLE NET UNRESTRICTED ASSETS</t>
  </si>
  <si>
    <t>UNAVAILABLE NET RESTRICTED ASSETS</t>
  </si>
  <si>
    <t>REVENUES</t>
  </si>
  <si>
    <t>Core Activities</t>
  </si>
  <si>
    <t>Non - Core Activities</t>
  </si>
  <si>
    <t>TOTAL REVENUES</t>
  </si>
  <si>
    <t>EXPENDITURES</t>
  </si>
  <si>
    <t>OPERATING EXPENSES</t>
  </si>
  <si>
    <t>Operating Core (Program) Expenses</t>
  </si>
  <si>
    <t>Operating Non-Core (Program) Expenses</t>
  </si>
  <si>
    <t>TOTAL OVERHEAD</t>
  </si>
  <si>
    <t>Overhead</t>
  </si>
  <si>
    <t>TOTAL EXPENDITURES</t>
  </si>
  <si>
    <t>NET Income from Non - Core activities</t>
  </si>
  <si>
    <t>Adjusted Earned Income</t>
  </si>
  <si>
    <t>NET REVENUES</t>
  </si>
  <si>
    <t>Number of Years</t>
  </si>
  <si>
    <t>Ratios</t>
  </si>
  <si>
    <t>Description</t>
  </si>
  <si>
    <t>Indicator</t>
  </si>
  <si>
    <t>Overhead Ratio</t>
  </si>
  <si>
    <t>Overhead cost / Operating Expenses</t>
  </si>
  <si>
    <t>%</t>
  </si>
  <si>
    <t>Actual</t>
  </si>
  <si>
    <t>Target</t>
  </si>
  <si>
    <t>Status</t>
  </si>
  <si>
    <t>l</t>
  </si>
  <si>
    <t>Earned Income Ratio</t>
  </si>
  <si>
    <t>Core Cost Recovery Ratio</t>
  </si>
  <si>
    <t>Adjusted Earned Income / Core Costs</t>
  </si>
  <si>
    <t>Operating Reserve Ratio</t>
  </si>
  <si>
    <t># of months</t>
  </si>
  <si>
    <t>a) TOTAL EXPENSES</t>
  </si>
  <si>
    <t>Area</t>
  </si>
  <si>
    <t>Program Expenses</t>
  </si>
  <si>
    <t>Expenses ($)</t>
  </si>
  <si>
    <t>%Total Expenses</t>
  </si>
  <si>
    <t>b) TOTAL INCOME</t>
  </si>
  <si>
    <t>Income ($)</t>
  </si>
  <si>
    <t>%Total Income</t>
  </si>
  <si>
    <t>Donated Income</t>
  </si>
  <si>
    <t>% Earned Income</t>
  </si>
  <si>
    <t>1. SETUP SHEET</t>
  </si>
  <si>
    <t>% Contribution to Direct Revenue</t>
  </si>
  <si>
    <t>Staff Time</t>
  </si>
  <si>
    <t>% Contribution to Direct Expenses</t>
  </si>
  <si>
    <t>Equally through Products</t>
  </si>
  <si>
    <t>FINANCIAL TARGETS</t>
  </si>
  <si>
    <t>GENERAL DATA</t>
  </si>
  <si>
    <t>Awards (Conference, Training etc.)</t>
  </si>
  <si>
    <t xml:space="preserve">INDIRECT CORE OVERHEAD </t>
  </si>
  <si>
    <t>DIRECT PROGRAM CORE EXPENSES</t>
  </si>
  <si>
    <t>TOTAL CORE COSTS</t>
  </si>
  <si>
    <t>Please Select:</t>
  </si>
  <si>
    <t>( % of the Total)</t>
  </si>
  <si>
    <t xml:space="preserve"> by Product</t>
  </si>
  <si>
    <t>Earned and Contributed Revenue</t>
  </si>
  <si>
    <t>STEP 1:</t>
  </si>
  <si>
    <t>STEP 2:</t>
  </si>
  <si>
    <t>STEP 3:</t>
  </si>
  <si>
    <t>STEP 4:</t>
  </si>
  <si>
    <t>DATA INPUT</t>
  </si>
  <si>
    <t>1.  Input Starting Reference Year*</t>
  </si>
  <si>
    <t>Select: Core or Non-Core*</t>
  </si>
  <si>
    <t>Select Percentage or Number*</t>
  </si>
  <si>
    <t>Inputs are in White Cells</t>
  </si>
  <si>
    <t>Cells with Formulas are Highlighted in Light Gray</t>
  </si>
  <si>
    <t>EARNED INCOME</t>
  </si>
  <si>
    <t>CONTRIBUTED INCOME</t>
  </si>
  <si>
    <t xml:space="preserve">c) EARNED INCOME </t>
  </si>
  <si>
    <t>INSTRUCTIONS</t>
  </si>
  <si>
    <t>Steps</t>
  </si>
  <si>
    <t>Menu</t>
  </si>
  <si>
    <t>1) Analyze trends in overhead as a percentage of total operating expenses.
2) Do results make sense given overall association context?
3) Analyze trends in earned revenues as a percentage of total revenues.
4) What accounts for the changes in percentages over time?
5) Analyze trends in core cost recovery as a percentage of adjusted earned revenues.
6) Has there been an increase/decrease? If so, why?
7) Analyze trends in operating reserve levels.
8) Does the organization have an operating reserve policy? If not, what explains trends in reserve levels?</t>
  </si>
  <si>
    <t>GLOSSARY</t>
  </si>
  <si>
    <t>Financial Term</t>
  </si>
  <si>
    <t>Definition</t>
  </si>
  <si>
    <t>Average Unrestricted Net Assets</t>
  </si>
  <si>
    <t>Core Costs</t>
  </si>
  <si>
    <t>Core Overhead</t>
  </si>
  <si>
    <t xml:space="preserve">Core overhead is defined as all of the indirect costs that are required to run the association to fulfill its core activities. </t>
  </si>
  <si>
    <t>Direct Revenues</t>
  </si>
  <si>
    <t>Earned and contributed income generated from the association’s main products and services, i.e., fees, sponsorships, advertising. Revenues are considered as part of a specific cost center.</t>
  </si>
  <si>
    <t>Gross Earned Income</t>
  </si>
  <si>
    <t xml:space="preserve">All revenue derived from fees paid for membership services, sponsorships, foreign exchange gains and/or losses, interest, and other activities for both core and non-core services. This sum includes all direct revenue generated by products and services.  </t>
  </si>
  <si>
    <t>Indirect Revenues</t>
  </si>
  <si>
    <t>Revenue derived from sources not directly attributable to a single service, such as membership dues, interest income, foreign exchange gains/losses, grants to cover core expenses.</t>
  </si>
  <si>
    <t>Operating Expenses</t>
  </si>
  <si>
    <r>
      <t>(Also known as indirect costs):</t>
    </r>
    <r>
      <rPr>
        <sz val="11"/>
        <color indexed="8"/>
        <rFont val="Calibri"/>
        <family val="2"/>
      </rPr>
      <t xml:space="preserve"> Central administrative costs that are essential for successful program management but can not be identified with a specific program activity. This expense is often distributed among programs based on a formula. </t>
    </r>
  </si>
  <si>
    <t xml:space="preserve"> Permanently Restricted Net Assets</t>
  </si>
  <si>
    <t>Temporarily Restricted Net Assets</t>
  </si>
  <si>
    <t>All earned and contributed (i.e., donated) income generated by an association.</t>
  </si>
  <si>
    <t>Financial Ratios</t>
  </si>
  <si>
    <t>Formula</t>
  </si>
  <si>
    <t>Adjusted Earned Income/ Core costs</t>
  </si>
  <si>
    <t xml:space="preserve">
100%</t>
  </si>
  <si>
    <t xml:space="preserve">Earned Income Ratio </t>
  </si>
  <si>
    <t>Gross Earned Income/ Total Income</t>
  </si>
  <si>
    <t xml:space="preserve">
40%</t>
  </si>
  <si>
    <t>Measures the contribution of earned income to the association’s total revenue.</t>
  </si>
  <si>
    <t>Total Overhead cost/ Total Operating Expenses</t>
  </si>
  <si>
    <t xml:space="preserve">
15% -20%</t>
  </si>
  <si>
    <t xml:space="preserve">Measures the percentage of total operating expenses used for overhead. It determines how efficiently an organization manages its resources. </t>
  </si>
  <si>
    <t xml:space="preserve">Operating Reserve Ratio </t>
  </si>
  <si>
    <t>[Average Unrestricted Net Assets / Core Costs ] x 12</t>
  </si>
  <si>
    <t xml:space="preserve">
12 Months</t>
  </si>
  <si>
    <t xml:space="preserve">Measures the adequacy of operating reserves for covering an association’s core costs. </t>
  </si>
  <si>
    <t>% Total Earned Income</t>
  </si>
  <si>
    <t>Less: Portion of Total Net Current Assets that are Permanently Restricted</t>
  </si>
  <si>
    <t>Less: Portion of Total Net Current Assets that are Temporarily Restricted</t>
  </si>
  <si>
    <r>
      <t xml:space="preserve">(From FASB 117): </t>
    </r>
    <r>
      <rPr>
        <sz val="11"/>
        <rFont val="Calibri"/>
        <family val="2"/>
      </rPr>
      <t xml:space="preserve">The part of the current net assets resulting (a) from contributions and other inflows of assets whose use by the organization is limited by donor-imposed stipulations that neither expire by passage of time nor can be fulfilled or otherwise removed by actions of the organization, (b) from other asset enhancements and diminishments subject to the same kinds of stipulations , and (c) from reclassification from (or to) other classes of net assets as a consequence of donor-imposed stipulations. </t>
    </r>
  </si>
  <si>
    <r>
      <rPr>
        <b/>
        <sz val="11"/>
        <rFont val="Calibri"/>
        <family val="2"/>
      </rPr>
      <t>(From FASB 117):</t>
    </r>
    <r>
      <rPr>
        <sz val="11"/>
        <rFont val="Calibri"/>
        <family val="2"/>
      </rPr>
      <t xml:space="preserve"> The part of the current net assets resulting (a) from contributions and other inflows of assets whose use by the organization is limited by donor-imposed stipulations that either expire by passage of time or can be fulfilled and removed by actions of the organization pursuant to those stipulations, (b) from other asset enhancements and diminishments subject to the same kinds of stipulations, and (c) form reclassification to (or from) other classes of net assets as a consequence of donor-imposed stipulations, their expiration by passage of time, or their fulfillment and removal by actions of the organization pursuant to those stipulations. </t>
    </r>
  </si>
  <si>
    <t>$</t>
  </si>
  <si>
    <t>% Growth</t>
  </si>
  <si>
    <t xml:space="preserve">Operating Reserve    </t>
  </si>
  <si>
    <t>An operating reserve is an unrestricted fund balance available to stabilize an association’s finances by providing a cushion against future unexpected cash flow shortages, expense or losses.</t>
  </si>
  <si>
    <r>
      <t xml:space="preserve">Represent the essential expenses that an association must cover in order to continue to offer the activities it has deemed integral to fulfilling its organizational mission and will continue to provide in the absence of outside funding. </t>
    </r>
    <r>
      <rPr>
        <b/>
        <sz val="11"/>
        <color indexed="8"/>
        <rFont val="Calibri"/>
        <family val="2"/>
      </rPr>
      <t xml:space="preserve">The calculation of these costs include: (i) core overhead, defined as the minimum administrative expenses required for the association to deliver its core services, and (ii) the costs of core activities, defined as the direct costs associated with core services. </t>
    </r>
  </si>
  <si>
    <r>
      <t xml:space="preserve">All earned income, adjusted to account for the expenses associated with non-core services. Includes total gross revenue from core activities, i.e. fees paid for membership services, sponsorships, foreign exchange gains and/or losses, interest, and other sources of self-generated income, plus net earned revenues from non-core activities.  </t>
    </r>
    <r>
      <rPr>
        <b/>
        <sz val="11"/>
        <rFont val="Calibri"/>
        <family val="2"/>
      </rPr>
      <t xml:space="preserve">Calculation: </t>
    </r>
    <r>
      <rPr>
        <b/>
        <sz val="11"/>
        <color indexed="8"/>
        <rFont val="Calibri"/>
        <family val="2"/>
      </rPr>
      <t>Gross Earned Income less Operating Expenses from Non-Core Activities.</t>
    </r>
  </si>
  <si>
    <r>
      <rPr>
        <b/>
        <sz val="11"/>
        <color indexed="8"/>
        <rFont val="Calibri"/>
        <family val="2"/>
      </rPr>
      <t>(Also known as direct costs or program expenses):</t>
    </r>
    <r>
      <rPr>
        <sz val="11"/>
        <rFont val="Calibri"/>
        <family val="2"/>
      </rPr>
      <t xml:space="preserve"> Costs that can be identified specifically with, or directly traced to, a specific product, service, or activity (e.g., salaries of trainers, consultants on a specific project, travel for a specific program).</t>
    </r>
  </si>
  <si>
    <r>
      <t>T</t>
    </r>
    <r>
      <rPr>
        <sz val="11"/>
        <rFont val="Calibri"/>
        <family val="2"/>
      </rPr>
      <t>he relative ability of an association to cover core costs (direct expenses related to core services and the associated overhead) from its earned revenues.</t>
    </r>
  </si>
  <si>
    <r>
      <rPr>
        <b/>
        <sz val="11"/>
        <color indexed="8"/>
        <rFont val="Calibri"/>
        <family val="2"/>
      </rPr>
      <t xml:space="preserve">(Also known as donated income): </t>
    </r>
    <r>
      <rPr>
        <sz val="11"/>
        <color indexed="8"/>
        <rFont val="Calibri"/>
        <family val="2"/>
      </rPr>
      <t>The income received by associations from grants, contributions and project funds.  These funds are not generated by fees paid by an association's memebership or the end user of services.</t>
    </r>
  </si>
  <si>
    <t>Allocation Base for All Indirect Revenues</t>
  </si>
  <si>
    <t>Operating Grants</t>
  </si>
  <si>
    <t xml:space="preserve">     How many years of data would you like to report?</t>
  </si>
  <si>
    <t>CORE COST ALLOCATION FINANCIAL INDICATORS</t>
  </si>
  <si>
    <r>
      <t xml:space="preserve">Unrestricted net assets are the portion of current net assets (current assets minus current liabilities) that are not restricted or tied to stipulations imposed by a donor or the board, nor temporarily restricted by donors for future program use. In most cases, the current net unrestricted asset amount will be a portion of total current net assets.  Available unrestricted net assets should also exclude other non-current, non-liquid assets such as receivables, inventory, prepaid expenses and deposits held by others.  </t>
    </r>
    <r>
      <rPr>
        <b/>
        <sz val="11"/>
        <color indexed="8"/>
        <rFont val="Calibri"/>
        <family val="2"/>
      </rPr>
      <t>Average unrestricted net assets are calculated by averaging the opening and closing balances for a given period.</t>
    </r>
  </si>
  <si>
    <t>Total Current Net Assets (Check Against Balance Sheet)</t>
  </si>
  <si>
    <t>Total Current Net Assets</t>
  </si>
  <si>
    <t>2. INPUT Indirect Revenue Category*</t>
  </si>
  <si>
    <t>DIRECT PROGRAM EXPENSES</t>
  </si>
  <si>
    <t>4. INPUT Direct Expense Category or Link to Revenue Category*</t>
  </si>
  <si>
    <t>5. INPUT Indirect Overhead Sub-Categories*</t>
  </si>
  <si>
    <t>6. INPUT Financial Targets*</t>
  </si>
  <si>
    <t>7. SELECT Financial Allocation*</t>
  </si>
  <si>
    <t>100%-2000%</t>
  </si>
  <si>
    <t>100%-700%</t>
  </si>
  <si>
    <t>*</t>
  </si>
  <si>
    <t>Inputs are Starred in Blue</t>
  </si>
  <si>
    <t>Indirect (Overhead/General Administration)</t>
  </si>
  <si>
    <t>Allocation Base for Indirect Revenues</t>
  </si>
  <si>
    <t>Allocation Base for Indirect Expenditures</t>
  </si>
  <si>
    <t>Percentage of Total Overhead Allocated to Core Costs</t>
  </si>
  <si>
    <t>INDIRECT REVENUE &amp; EXPENSE ALLOCATION FOR PRODUCT ANALYSIS</t>
  </si>
  <si>
    <t>Allocation Base for All Indirect Expenses/Overhead</t>
  </si>
  <si>
    <t>Income Statement Input Year</t>
  </si>
  <si>
    <t>Industry Benchmark</t>
  </si>
  <si>
    <t>PRODUCT PERFORMANCE ANALYSIS</t>
  </si>
  <si>
    <t>8. SELECT Allocation Method*</t>
  </si>
  <si>
    <t>FINANCIAL ANALYSIS</t>
  </si>
  <si>
    <t>REFERENCE</t>
  </si>
  <si>
    <t>1) Input Total Net Current Assets per year.
2) Input the portion of total net current assets in cell C9 that are permanently restricted per year.
3) Input the portion of total net current assets in cell C9 that are temporarily restricted per year.
4) Select year button at bottom of sheet to continue to Income Statement input for that year.</t>
  </si>
  <si>
    <t>NET REVENUE / (FUNDING GAP)</t>
  </si>
  <si>
    <t>3. INPUT Product/Service Line*</t>
  </si>
  <si>
    <t>Program Grants</t>
  </si>
  <si>
    <t>Please insert staff time 
for Indirect Revenue/Expense Allocation (%)</t>
  </si>
  <si>
    <t xml:space="preserve">
Total</t>
  </si>
  <si>
    <t>Direct Revenue and Expense per Product</t>
  </si>
  <si>
    <t>Overhead Expenses</t>
  </si>
  <si>
    <t>Indirect Earned Income</t>
  </si>
  <si>
    <t>NET REVENUES/ (FUNDING GAP)</t>
  </si>
  <si>
    <t>TOTAL FUNDING GAP</t>
  </si>
  <si>
    <t>Analysis</t>
  </si>
  <si>
    <t>Multi-Year Product Performance</t>
  </si>
  <si>
    <t>Product Performance by Year</t>
  </si>
  <si>
    <t>Income &amp; Expenditure                Summary</t>
  </si>
  <si>
    <t>Financial Indicators &amp; Additional Analysis Output</t>
  </si>
  <si>
    <t>STEP 5:</t>
  </si>
  <si>
    <t>(Optional)</t>
  </si>
  <si>
    <t>* Numbers may not add up due to rounding</t>
  </si>
  <si>
    <t>2. BALANCE SHEET INPUT</t>
  </si>
  <si>
    <t>3. INCOME STATEMENT INPUT BY YEAR</t>
  </si>
  <si>
    <t>INDIRECT EXPENSES/OVERHEAD CATEGORY INPUT</t>
  </si>
  <si>
    <r>
      <t xml:space="preserve">The menu includes links to each input and output sheet and provides basic steps for tool use. At any point, you can reference the Menu from button in top right of sheet.  </t>
    </r>
    <r>
      <rPr>
        <b/>
        <sz val="12"/>
        <color indexed="8"/>
        <rFont val="Calibri"/>
        <family val="2"/>
      </rPr>
      <t>Be sure to enable macros in spreadsheet to maximize functionality.</t>
    </r>
    <r>
      <rPr>
        <sz val="12"/>
        <color indexed="8"/>
        <rFont val="Calibri"/>
        <family val="2"/>
      </rPr>
      <t xml:space="preserve">
</t>
    </r>
  </si>
  <si>
    <t xml:space="preserve">Based on the information inputted in the steps above, users can perform several types of analysis. </t>
  </si>
  <si>
    <t>Membership</t>
  </si>
  <si>
    <t>Interest/Investment Income</t>
  </si>
  <si>
    <t>1) Associations can analyze trends in product performance by individual product/service line or annually by selecting from the drop down menus. 
2) In graphs 1 and 2, analyze trends in percentage and dollar amount of total income by year and product for the association. Which products comprise the largest percentage of total income? Why? Can these levels be improved? Is each product priced appropriately in the market? 
3) In graphs 1 and 2, analyze trends in percentage and dollar amount of direct costs for the association. Which products comprise the largest percentage of direct costs? Why? Are there areas for improvement?
4) In graphs 1 and 2, analyze trends in percentage and dollar amount of net income for the association. Which are the most profitable products for the association? Which are the least?  Are there areas for improvement? Explain occurances of losses for the association.
5) In graphs 1 and 2, analyze trends in percentage and dollar amount of total earned income for the association by product. Which products have the highest amount of earned income? Which have the least?  Are there areas for improvement?
6) In graph 3, users can examine trends in cost recovery, direct cost, indirect costs and earned income for each year and for each product.
7) In graph 4, users can examine trends in earned and contributed income over time for the association. Has there been an increase in earned income over time? If not, why not?
8) For an in-depth analysis by year, select Year button at top of sheet to continue to Annual Product Performance.</t>
  </si>
  <si>
    <t>1) All income and expenses will be pulled directly from the previous sheets. 
2) Review income and expenditure summary.
3) The adjusted earned income calculation for financial ratios is calculated at the bottom of the sheet.
4) If there are empty rows of data, select rows with cursor and right click to hide.
5) Select Next button at top corner of sheet to continue to Financial Indicators Output.</t>
  </si>
  <si>
    <r>
      <t xml:space="preserve">1) For each year selected to be reported, associations will use the following set of instructions to input data on the Income Statement Input sheet for each year. To advance from year to year, select the Next Year button at the top of the sheet.
2) Input Contributed Income for each Product.
     a) Users will enter program grants by donor name for each product/service line.  Users may overwrite the generic Donor A, Donor B names in the far left column of the sheet.
     b) Users will enter the </t>
    </r>
    <r>
      <rPr>
        <b/>
        <i/>
        <sz val="12"/>
        <color indexed="8"/>
        <rFont val="Calibri"/>
        <family val="2"/>
      </rPr>
      <t xml:space="preserve">total </t>
    </r>
    <r>
      <rPr>
        <sz val="12"/>
        <color indexed="8"/>
        <rFont val="Calibri"/>
        <family val="2"/>
      </rPr>
      <t xml:space="preserve">amount of operating grants by donor for the respective sheet year. Allocations across each product line will be calculated based on the selections made in the set-up sheet under "Indirect Revenue Allocation" section.
3)  Input Earned Income for each Product.
      a) Input the earned income (direct) for each product by classification of fee.  While examples of the types of revenue sub-categories have been provided in the first column, users have the option of inputing their own subcategories. 
      b) Users will enter the </t>
    </r>
    <r>
      <rPr>
        <b/>
        <i/>
        <sz val="12"/>
        <color indexed="8"/>
        <rFont val="Calibri"/>
        <family val="2"/>
      </rPr>
      <t xml:space="preserve">total </t>
    </r>
    <r>
      <rPr>
        <sz val="12"/>
        <color indexed="8"/>
        <rFont val="Calibri"/>
        <family val="2"/>
      </rPr>
      <t xml:space="preserve">amount of indirect revenues by category (updated from the set-up sheet). Allocations across each product line will be calculated based on the selections made in the set-up sheet under "Indirect Revenue Allocation" section.
4)  Input Direct Expenses for each Product.
     a)  Input the direct expenses for each product by classification of fee.  While examples of the types of revenue sub-categories have been provided in the first column, users have the option of inputing their own subcategories. 
5)  Users will enter the </t>
    </r>
    <r>
      <rPr>
        <b/>
        <i/>
        <sz val="12"/>
        <color indexed="8"/>
        <rFont val="Calibri"/>
        <family val="2"/>
      </rPr>
      <t xml:space="preserve">total </t>
    </r>
    <r>
      <rPr>
        <sz val="12"/>
        <color indexed="8"/>
        <rFont val="Calibri"/>
        <family val="2"/>
      </rPr>
      <t>amount of Indirect/General Administrative Overhead expenses per sub-category (updated from set-up sheet) for the sheet year. 
6)To advance from year to year, select the Next Year button at the top of the sheet.
7) To continue to next step, select Next Step Core Cost Data Summary/Input button at top corner of the sheet.</t>
    </r>
  </si>
  <si>
    <t>Operating Grants (allocated by program)</t>
  </si>
  <si>
    <t xml:space="preserve">1) Input General Data.
    a) Type in starting reference year. 
    b) Type in number of years you would like to report.
2) Input categories for indirect revenues.  Included are several examples of the types of inputs; users may overwrite these categories. You will receive an error message if names are repeated. 
    a) Select core or non-core for indirect revenues. Indirect revenue catgories that are classified as core will be used to calculate the association's core cost recovery ratio.  Users will receive a warning message if category selected is non-core since in most cases an association's indirect revenues will be classified as core. 
3) Input categories for products/services.  Included are several examples of the types of inputs; users may overwrite these categories. You will receive an error message if names are repeated. 
    a) Select core or non-core. Product/service catgories that are classified as core will be used to calculate the association's core cost recovery ratio.  These category selections will update the direct expense selection in Step #4.
4) Direct expense category inputs are automatically updated based on product/service categories entered in step #3. Associations may add additional categories in empty rows under revenue sources, if needed. Core and non-core fields will be automatically updated based on the direct revenue category selections.
5) Add additional sub-categories for Overhead. Included are several examples of the types of inputs; users may overwrite these categories. 
6) Select targets for financial performance based on association's goals from drop-down menu. Industry benchmarks are included as recommended targets.
7) Associations may choose to select a percentage of total overhead to allocate to core overhead costs from the drop-down menu OR they may manually enter overhead expenses on the core cost input sheet.  If an allocation is not selected, users will receive a warning notice on set-up and core cost input sheet to alert them to overwrite formulas.
8) Select an allocation method  from the drop down menu for how indirect revenues and indirect expenses should be distributed among each product or service line.
9) Select Next button at bottom of sheet to continue to next step. </t>
  </si>
  <si>
    <t xml:space="preserve">Operating Grants   </t>
  </si>
  <si>
    <t>Indirect Revenue and Expenses (Institutional)</t>
  </si>
  <si>
    <t xml:space="preserve">Interest   </t>
  </si>
  <si>
    <t>Dividends</t>
  </si>
  <si>
    <t>Printing/Copying</t>
  </si>
  <si>
    <t>Equipment Rental/Maintenance</t>
  </si>
  <si>
    <t>Transportation</t>
  </si>
  <si>
    <t>Misc. Travel Expenses</t>
  </si>
  <si>
    <t>Postage/Shipping/Delivery</t>
  </si>
  <si>
    <t>Conference/Meeting Fees</t>
  </si>
  <si>
    <t>Stationary</t>
  </si>
  <si>
    <t>Overhead Ratio Target Range Maximum (Recommended 20%)</t>
  </si>
  <si>
    <t>Venue Rental</t>
  </si>
  <si>
    <t>Step 2: Balance Sheet Input</t>
  </si>
  <si>
    <t>Step 3:  Income Statement Input by Year</t>
  </si>
  <si>
    <t>Step 4: Core Cost Data Summary/Input</t>
  </si>
  <si>
    <t>Step 5:  Financial Projections (Optional)</t>
  </si>
  <si>
    <t>Step 1: Set-Up Sheet</t>
  </si>
  <si>
    <t>Directions: If your core expenses do not match the formulas below, please overwrite the amounts.</t>
  </si>
  <si>
    <t>Total Gross Earned Income / Total Revenue</t>
  </si>
  <si>
    <t>[Average Unrestricted Net Assets / Core Costs] X 12</t>
  </si>
  <si>
    <t xml:space="preserve">Cells with Formulas are Lightly Highlighted </t>
  </si>
  <si>
    <t>4. CORE COST SUMMARY/INPUT</t>
  </si>
  <si>
    <t>5. INCOME &amp; EXPENDITURE SUMMARY</t>
  </si>
  <si>
    <t>6. FINANCIAL INDICATORS OUTPUT</t>
  </si>
  <si>
    <t>7. ADDITIONAL FINANCIAL ANALYSIS</t>
  </si>
  <si>
    <t>8. MULTI-YEAR PRODUCT PERFORMANCE ANALYSIS</t>
  </si>
  <si>
    <t>9. FINANCIAL PROJECTIONS</t>
  </si>
  <si>
    <t>CORE COSTS</t>
  </si>
  <si>
    <t>UNRESTRICTED NET ASSESTS</t>
  </si>
  <si>
    <t>Choose your baseline year</t>
  </si>
  <si>
    <t>1) Users can analyze trends for product performance for each year under the Income Statement Input Sheet. 
2) For analysis by product unit, if applicable, please add value for "Unit" and "Current price".</t>
  </si>
  <si>
    <t>1) Input income projections by individual product under both core and non-core activities.
2) Input income expense projections by individual product under both core and non-core activities.
3) Analyze funding gaps and revenue shortfalls from year to year.</t>
  </si>
  <si>
    <t>1) Core cost data will be pulled directly from the previous Income Statement Input Year sheets. 
2) Input core overhead by year.  If the user has not selected a percentage allocation for the portion of total overhead to be assigned to core costs, an error message will appear alerting the user to input the annual data for core overhead and overwrite the formulas. If the user has selected a percentage, skip to step #3.
3) Review core cost summary.</t>
  </si>
  <si>
    <t>FINANCIAL INDICATORS OUTPUT FROM FINANCIAL PROJECTIONS</t>
  </si>
  <si>
    <t>PRODUCT ANALYSIS - FINANCIAL PROJECTIONS</t>
  </si>
  <si>
    <t>Product Costing &amp; Financial Performance Tool</t>
  </si>
  <si>
    <r>
      <t xml:space="preserve">*** This tool is protected to ensure the integraty of formulas used. Associations may decide to develop and adapt the tool further to meet their needs </t>
    </r>
    <r>
      <rPr>
        <sz val="12"/>
        <color theme="0"/>
        <rFont val="Calibri"/>
        <family val="2"/>
      </rPr>
      <t>(for example, to add income and expenses rows, or more product lines)</t>
    </r>
    <r>
      <rPr>
        <b/>
        <sz val="12"/>
        <color theme="0"/>
        <rFont val="Calibri"/>
        <family val="2"/>
      </rPr>
      <t xml:space="preserve"> at their own risk. This requires accounting expertise and advance knowledge on Excel modeling. If you would like the password to unprotect the sheets, please contact SEEP.</t>
    </r>
  </si>
  <si>
    <t>Training</t>
  </si>
  <si>
    <t>Conference</t>
  </si>
  <si>
    <t>Research</t>
  </si>
  <si>
    <t>Publications</t>
  </si>
  <si>
    <t>Salaries &amp; Benefits</t>
  </si>
  <si>
    <t>Rent</t>
  </si>
  <si>
    <t>Utilities</t>
  </si>
  <si>
    <t>Supplies and Other Office Expenses</t>
  </si>
  <si>
    <t>Travel</t>
  </si>
  <si>
    <t>Insurance</t>
  </si>
  <si>
    <t>Board Meetings</t>
  </si>
  <si>
    <t>Equipment</t>
  </si>
  <si>
    <t>Donor A</t>
  </si>
  <si>
    <t>Donor B</t>
  </si>
  <si>
    <t>Donor C</t>
  </si>
  <si>
    <t>Donor D</t>
  </si>
  <si>
    <t>Donor E</t>
  </si>
  <si>
    <t>Conference Participation Fees</t>
  </si>
  <si>
    <t>Conference sponsors</t>
  </si>
  <si>
    <t>Sponsorships</t>
  </si>
  <si>
    <t>Program service fees</t>
  </si>
  <si>
    <t>Other revenue</t>
  </si>
  <si>
    <t>Subscriptions</t>
  </si>
  <si>
    <t>Royalties</t>
  </si>
  <si>
    <t>Dues</t>
  </si>
  <si>
    <t>Earned Income (Non-Core Activities)</t>
  </si>
  <si>
    <t>Earned Income (Core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</si>
</sst>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0.0"/>
    <numFmt numFmtId="168" formatCode="_(* #,##0.00_);_(* \(#,##0.00\);_(* &quot;-&quot;_);_(@_)"/>
  </numFmts>
  <fonts count="100">
    <font>
      <sz val="10"/>
      <name val="Arial Cyr"/>
    </font>
    <font>
      <sz val="11"/>
      <color theme="1"/>
      <name val="Calibri"/>
      <family val="2"/>
      <scheme val="minor"/>
    </font>
    <font>
      <sz val="11"/>
      <color theme="1"/>
      <name val="Calibri"/>
      <family val="2"/>
      <scheme val="minor"/>
    </font>
    <font>
      <sz val="10"/>
      <name val="Arial Cyr"/>
    </font>
    <font>
      <sz val="11"/>
      <color indexed="8"/>
      <name val="Calibri"/>
      <family val="2"/>
    </font>
    <font>
      <b/>
      <sz val="11"/>
      <color indexed="8"/>
      <name val="Calibri"/>
      <family val="2"/>
    </font>
    <font>
      <b/>
      <sz val="11"/>
      <color indexed="9"/>
      <name val="Calibri"/>
      <family val="2"/>
    </font>
    <font>
      <sz val="11"/>
      <name val="Arial"/>
      <family val="2"/>
    </font>
    <font>
      <b/>
      <sz val="10"/>
      <name val="Arial"/>
      <family val="2"/>
    </font>
    <font>
      <sz val="10"/>
      <name val="Arial"/>
      <family val="2"/>
    </font>
    <font>
      <b/>
      <sz val="10"/>
      <color indexed="8"/>
      <name val="Arial"/>
      <family val="2"/>
    </font>
    <font>
      <sz val="10"/>
      <color indexed="8"/>
      <name val="Arial"/>
      <family val="2"/>
    </font>
    <font>
      <b/>
      <sz val="11"/>
      <name val="Arial"/>
      <family val="2"/>
    </font>
    <font>
      <b/>
      <sz val="14"/>
      <name val="Arial"/>
      <family val="2"/>
    </font>
    <font>
      <sz val="10"/>
      <color indexed="10"/>
      <name val="Arial"/>
      <family val="2"/>
    </font>
    <font>
      <b/>
      <sz val="11"/>
      <color indexed="8"/>
      <name val="Arial"/>
      <family val="2"/>
    </font>
    <font>
      <b/>
      <u/>
      <sz val="12"/>
      <name val="Arial"/>
      <family val="2"/>
    </font>
    <font>
      <b/>
      <sz val="10"/>
      <name val="Arial Cyr"/>
    </font>
    <font>
      <b/>
      <sz val="10"/>
      <color indexed="9"/>
      <name val="Arial"/>
      <family val="2"/>
    </font>
    <font>
      <sz val="11"/>
      <color indexed="12"/>
      <name val="Calibri"/>
      <family val="2"/>
    </font>
    <font>
      <sz val="10"/>
      <color indexed="12"/>
      <name val="Arial"/>
      <family val="2"/>
    </font>
    <font>
      <b/>
      <sz val="10"/>
      <color indexed="52"/>
      <name val="Arial"/>
      <family val="2"/>
    </font>
    <font>
      <b/>
      <sz val="8"/>
      <color indexed="81"/>
      <name val="Tahoma"/>
      <family val="2"/>
    </font>
    <font>
      <sz val="8"/>
      <color indexed="81"/>
      <name val="Tahoma"/>
      <family val="2"/>
    </font>
    <font>
      <sz val="11"/>
      <name val="Calibri"/>
      <family val="2"/>
    </font>
    <font>
      <b/>
      <u/>
      <sz val="10"/>
      <name val="Arial"/>
      <family val="2"/>
    </font>
    <font>
      <b/>
      <sz val="11"/>
      <name val="Calibri"/>
      <family val="2"/>
    </font>
    <font>
      <b/>
      <sz val="13"/>
      <color indexed="8"/>
      <name val="Calibri"/>
      <family val="2"/>
    </font>
    <font>
      <b/>
      <sz val="18"/>
      <name val="Arial Cyr"/>
    </font>
    <font>
      <b/>
      <sz val="11"/>
      <name val="Arial Cyr"/>
    </font>
    <font>
      <b/>
      <i/>
      <sz val="10"/>
      <name val="Arial"/>
      <family val="2"/>
    </font>
    <font>
      <b/>
      <sz val="13"/>
      <color indexed="12"/>
      <name val="Calibri"/>
      <family val="2"/>
    </font>
    <font>
      <sz val="10"/>
      <color indexed="9"/>
      <name val="Arial"/>
      <family val="2"/>
    </font>
    <font>
      <sz val="11"/>
      <color indexed="9"/>
      <name val="Calibri"/>
      <family val="2"/>
    </font>
    <font>
      <b/>
      <sz val="14"/>
      <color indexed="8"/>
      <name val="Arial"/>
      <family val="2"/>
    </font>
    <font>
      <sz val="20"/>
      <name val="Arial Cyr"/>
    </font>
    <font>
      <sz val="8"/>
      <name val="Arial"/>
      <family val="2"/>
    </font>
    <font>
      <b/>
      <sz val="12"/>
      <name val="Calibri"/>
      <family val="2"/>
    </font>
    <font>
      <sz val="12"/>
      <color indexed="8"/>
      <name val="Calibri"/>
      <family val="2"/>
    </font>
    <font>
      <b/>
      <sz val="12"/>
      <color indexed="8"/>
      <name val="Calibri"/>
      <family val="2"/>
    </font>
    <font>
      <b/>
      <i/>
      <sz val="12"/>
      <color indexed="8"/>
      <name val="Calibri"/>
      <family val="2"/>
    </font>
    <font>
      <sz val="12"/>
      <color indexed="8"/>
      <name val="Calibri"/>
      <family val="2"/>
    </font>
    <font>
      <b/>
      <sz val="12"/>
      <name val="Arial Cyr"/>
    </font>
    <font>
      <sz val="12"/>
      <name val="Arial Cyr"/>
    </font>
    <font>
      <sz val="11"/>
      <color theme="1"/>
      <name val="Calibri"/>
      <family val="2"/>
      <scheme val="minor"/>
    </font>
    <font>
      <sz val="11"/>
      <color theme="0"/>
      <name val="Calibri"/>
      <family val="2"/>
      <scheme val="minor"/>
    </font>
    <font>
      <b/>
      <sz val="11"/>
      <color theme="0"/>
      <name val="Calibri"/>
      <family val="2"/>
      <scheme val="minor"/>
    </font>
    <font>
      <sz val="11"/>
      <color rgb="FFFF0000"/>
      <name val="Calibri"/>
      <family val="2"/>
      <scheme val="minor"/>
    </font>
    <font>
      <b/>
      <u/>
      <sz val="10"/>
      <color rgb="FFFF0000"/>
      <name val="Arial"/>
      <family val="2"/>
    </font>
    <font>
      <b/>
      <sz val="10"/>
      <color theme="0"/>
      <name val="Arial"/>
      <family val="2"/>
    </font>
    <font>
      <b/>
      <sz val="18"/>
      <color theme="6" tint="-0.499984740745262"/>
      <name val="Arial"/>
      <family val="2"/>
    </font>
    <font>
      <sz val="10"/>
      <color theme="0"/>
      <name val="Arial"/>
      <family val="2"/>
    </font>
    <font>
      <sz val="10"/>
      <color theme="6" tint="-0.499984740745262"/>
      <name val="Arial"/>
      <family val="2"/>
    </font>
    <font>
      <sz val="10"/>
      <color theme="9" tint="-0.249977111117893"/>
      <name val="Arial"/>
      <family val="2"/>
    </font>
    <font>
      <sz val="11"/>
      <color rgb="FF0000FF"/>
      <name val="Calibri"/>
      <family val="2"/>
      <scheme val="minor"/>
    </font>
    <font>
      <sz val="11"/>
      <name val="Calibri"/>
      <family val="2"/>
      <scheme val="minor"/>
    </font>
    <font>
      <sz val="10"/>
      <color theme="0"/>
      <name val="Arial Cyr"/>
    </font>
    <font>
      <sz val="11"/>
      <color theme="0"/>
      <name val="Calibri"/>
      <family val="2"/>
    </font>
    <font>
      <b/>
      <sz val="11"/>
      <color theme="0"/>
      <name val="Calibri"/>
      <family val="2"/>
    </font>
    <font>
      <b/>
      <sz val="13"/>
      <color theme="1"/>
      <name val="Calibri"/>
      <family val="2"/>
      <scheme val="minor"/>
    </font>
    <font>
      <sz val="11"/>
      <color theme="0"/>
      <name val="Arial"/>
      <family val="2"/>
    </font>
    <font>
      <sz val="11"/>
      <color indexed="12"/>
      <name val="Calibri"/>
      <family val="2"/>
      <scheme val="minor"/>
    </font>
    <font>
      <sz val="10"/>
      <color theme="1"/>
      <name val="Arial"/>
      <family val="2"/>
    </font>
    <font>
      <b/>
      <i/>
      <sz val="10"/>
      <color rgb="FFFF0000"/>
      <name val="Arial Cyr"/>
    </font>
    <font>
      <b/>
      <i/>
      <sz val="10"/>
      <color theme="6" tint="-0.499984740745262"/>
      <name val="Arial"/>
      <family val="2"/>
    </font>
    <font>
      <b/>
      <i/>
      <sz val="10"/>
      <color theme="9" tint="-0.249977111117893"/>
      <name val="Arial"/>
      <family val="2"/>
    </font>
    <font>
      <b/>
      <sz val="11"/>
      <color rgb="FFFF0000"/>
      <name val="Calibri"/>
      <family val="2"/>
      <scheme val="minor"/>
    </font>
    <font>
      <b/>
      <sz val="11"/>
      <name val="Calibri"/>
      <family val="2"/>
      <scheme val="minor"/>
    </font>
    <font>
      <sz val="11"/>
      <color theme="1"/>
      <name val="Arial"/>
      <family val="2"/>
    </font>
    <font>
      <sz val="10"/>
      <color rgb="FF0000FF"/>
      <name val="Arial"/>
      <family val="2"/>
    </font>
    <font>
      <sz val="11"/>
      <color rgb="FFFFFFFF"/>
      <name val="Calibri"/>
      <family val="2"/>
    </font>
    <font>
      <b/>
      <sz val="11"/>
      <color theme="1"/>
      <name val="Calibri"/>
      <family val="2"/>
    </font>
    <font>
      <sz val="11"/>
      <color theme="1"/>
      <name val="Calibri"/>
      <family val="2"/>
    </font>
    <font>
      <sz val="13"/>
      <color theme="1"/>
      <name val="Calibri"/>
      <family val="2"/>
      <scheme val="minor"/>
    </font>
    <font>
      <sz val="11"/>
      <color indexed="9"/>
      <name val="Calibri"/>
      <family val="2"/>
      <scheme val="minor"/>
    </font>
    <font>
      <b/>
      <sz val="10"/>
      <color indexed="9"/>
      <name val="Calibri"/>
      <family val="2"/>
      <scheme val="minor"/>
    </font>
    <font>
      <sz val="11"/>
      <color rgb="FF0000FF"/>
      <name val="Calibri"/>
      <family val="2"/>
    </font>
    <font>
      <b/>
      <sz val="14"/>
      <color rgb="FFFF0000"/>
      <name val="Arial"/>
      <family val="2"/>
    </font>
    <font>
      <b/>
      <sz val="14"/>
      <color theme="1"/>
      <name val="Arial"/>
      <family val="2"/>
    </font>
    <font>
      <b/>
      <sz val="10"/>
      <color theme="6" tint="-0.249977111117893"/>
      <name val="Arial"/>
      <family val="2"/>
    </font>
    <font>
      <b/>
      <sz val="10"/>
      <color theme="6" tint="-0.499984740745262"/>
      <name val="Arial"/>
      <family val="2"/>
    </font>
    <font>
      <b/>
      <sz val="10"/>
      <color theme="9" tint="-0.249977111117893"/>
      <name val="Arial"/>
      <family val="2"/>
    </font>
    <font>
      <b/>
      <sz val="12"/>
      <color theme="0"/>
      <name val="Calibri"/>
      <family val="2"/>
    </font>
    <font>
      <b/>
      <sz val="12"/>
      <color theme="0"/>
      <name val="Calibri"/>
      <family val="2"/>
      <scheme val="minor"/>
    </font>
    <font>
      <sz val="12"/>
      <color theme="0"/>
      <name val="Calibri"/>
      <family val="2"/>
    </font>
    <font>
      <sz val="12"/>
      <color rgb="FFFFFFFF"/>
      <name val="Calibri"/>
      <family val="2"/>
    </font>
    <font>
      <b/>
      <sz val="11"/>
      <color indexed="9"/>
      <name val="Calibri"/>
      <family val="2"/>
      <scheme val="minor"/>
    </font>
    <font>
      <sz val="10"/>
      <color theme="0" tint="-0.14999847407452621"/>
      <name val="Arial"/>
      <family val="2"/>
    </font>
    <font>
      <b/>
      <sz val="13"/>
      <color theme="0"/>
      <name val="Calibri"/>
      <family val="2"/>
      <scheme val="minor"/>
    </font>
    <font>
      <sz val="12"/>
      <color theme="1"/>
      <name val="Calibri"/>
      <family val="2"/>
      <scheme val="minor"/>
    </font>
    <font>
      <sz val="12"/>
      <name val="Calibri"/>
      <family val="2"/>
      <scheme val="minor"/>
    </font>
    <font>
      <sz val="10"/>
      <color rgb="FF000000"/>
      <name val="Arial Cyr"/>
    </font>
    <font>
      <b/>
      <u/>
      <sz val="12"/>
      <color theme="1"/>
      <name val="Arial"/>
      <family val="2"/>
    </font>
    <font>
      <sz val="10"/>
      <color rgb="FFFF0000"/>
      <name val="Arial"/>
      <family val="2"/>
    </font>
    <font>
      <b/>
      <sz val="10"/>
      <color rgb="FF76933C"/>
      <name val="Arial"/>
      <family val="2"/>
    </font>
    <font>
      <sz val="11"/>
      <color theme="6" tint="-0.499984740745262"/>
      <name val="Wingdings"/>
      <charset val="2"/>
    </font>
    <font>
      <b/>
      <sz val="11"/>
      <color theme="4"/>
      <name val="Arial"/>
      <family val="2"/>
    </font>
    <font>
      <sz val="11"/>
      <color theme="6" tint="0.59999389629810485"/>
      <name val="Calibri"/>
      <family val="2"/>
      <scheme val="minor"/>
    </font>
    <font>
      <b/>
      <sz val="11"/>
      <color rgb="FFFF0000"/>
      <name val="Arial"/>
      <family val="2"/>
    </font>
    <font>
      <sz val="11"/>
      <color theme="0" tint="-4.9989318521683403E-2"/>
      <name val="Wingdings"/>
      <charset val="2"/>
    </font>
  </fonts>
  <fills count="40">
    <fill>
      <patternFill patternType="none"/>
    </fill>
    <fill>
      <patternFill patternType="gray125"/>
    </fill>
    <fill>
      <patternFill patternType="solid">
        <fgColor indexed="9"/>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56"/>
        <bgColor indexed="64"/>
      </patternFill>
    </fill>
    <fill>
      <patternFill patternType="solid">
        <fgColor theme="0"/>
        <bgColor indexed="64"/>
      </patternFill>
    </fill>
    <fill>
      <patternFill patternType="solid">
        <fgColor theme="6" tint="-0.499984740745262"/>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rgb="FFFFFFCC"/>
        <bgColor indexed="64"/>
      </patternFill>
    </fill>
    <fill>
      <patternFill patternType="solid">
        <fgColor theme="3"/>
        <bgColor indexed="64"/>
      </patternFill>
    </fill>
    <fill>
      <patternFill patternType="solid">
        <fgColor theme="1" tint="0.34998626667073579"/>
        <bgColor indexed="64"/>
      </patternFill>
    </fill>
    <fill>
      <patternFill patternType="solid">
        <fgColor theme="3" tint="0.59999389629810485"/>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7" tint="-0.499984740745262"/>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5" tint="-0.499984740745262"/>
        <bgColor indexed="64"/>
      </patternFill>
    </fill>
    <fill>
      <patternFill patternType="solid">
        <fgColor theme="3" tint="-0.499984740745262"/>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6" tint="0.59996337778862885"/>
        <bgColor indexed="64"/>
      </patternFill>
    </fill>
    <fill>
      <patternFill patternType="solid">
        <fgColor theme="8" tint="-0.499984740745262"/>
        <bgColor indexed="64"/>
      </patternFill>
    </fill>
    <fill>
      <patternFill patternType="solid">
        <fgColor rgb="FFEBF1DE"/>
        <bgColor rgb="FF000000"/>
      </patternFill>
    </fill>
    <fill>
      <patternFill patternType="solid">
        <fgColor theme="5"/>
        <bgColor indexed="64"/>
      </patternFill>
    </fill>
    <fill>
      <patternFill patternType="solid">
        <fgColor theme="0" tint="-4.9989318521683403E-2"/>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medium">
        <color indexed="64"/>
      </top>
      <bottom style="medium">
        <color indexed="64"/>
      </bottom>
      <diagonal/>
    </border>
    <border>
      <left style="thin">
        <color indexed="64"/>
      </left>
      <right style="hair">
        <color indexed="64"/>
      </right>
      <top style="hair">
        <color indexed="64"/>
      </top>
      <bottom style="hair">
        <color indexed="64"/>
      </bottom>
      <diagonal/>
    </border>
    <border>
      <left/>
      <right style="hair">
        <color indexed="64"/>
      </right>
      <top style="thin">
        <color indexed="64"/>
      </top>
      <bottom style="medium">
        <color indexed="64"/>
      </bottom>
      <diagonal/>
    </border>
    <border>
      <left style="hair">
        <color indexed="64"/>
      </left>
      <right style="hair">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medium">
        <color indexed="64"/>
      </left>
      <right style="hair">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hair">
        <color indexed="64"/>
      </left>
      <right/>
      <top style="thin">
        <color indexed="64"/>
      </top>
      <bottom style="hair">
        <color indexed="64"/>
      </bottom>
      <diagonal/>
    </border>
    <border>
      <left style="hair">
        <color indexed="64"/>
      </left>
      <right style="thin">
        <color indexed="64"/>
      </right>
      <top/>
      <bottom style="hair">
        <color indexed="64"/>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23">
    <xf numFmtId="0" fontId="0" fillId="0" borderId="0"/>
    <xf numFmtId="43" fontId="3"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4" fontId="3" fillId="0" borderId="0" applyFont="0" applyFill="0" applyBorder="0" applyAlignment="0" applyProtection="0"/>
    <xf numFmtId="0" fontId="9" fillId="0" borderId="0"/>
    <xf numFmtId="0" fontId="44" fillId="0" borderId="0"/>
    <xf numFmtId="0" fontId="44" fillId="0" borderId="0"/>
    <xf numFmtId="0" fontId="44" fillId="0" borderId="0"/>
    <xf numFmtId="0" fontId="44" fillId="0" borderId="0"/>
    <xf numFmtId="0" fontId="4" fillId="0" borderId="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920">
    <xf numFmtId="0" fontId="0" fillId="0" borderId="0" xfId="0"/>
    <xf numFmtId="0" fontId="9" fillId="0" borderId="0" xfId="0" applyFont="1"/>
    <xf numFmtId="0" fontId="9" fillId="0" borderId="1" xfId="0" applyFont="1" applyBorder="1"/>
    <xf numFmtId="0" fontId="9" fillId="0" borderId="0" xfId="0" applyFont="1" applyFill="1"/>
    <xf numFmtId="0" fontId="14" fillId="0" borderId="0" xfId="0" applyFont="1"/>
    <xf numFmtId="0" fontId="10" fillId="0" borderId="0" xfId="14" applyNumberFormat="1" applyFont="1" applyAlignment="1">
      <alignment horizontal="left" vertical="center"/>
    </xf>
    <xf numFmtId="43" fontId="11" fillId="0" borderId="0" xfId="14" applyNumberFormat="1" applyFont="1"/>
    <xf numFmtId="0" fontId="11" fillId="0" borderId="0" xfId="14" applyNumberFormat="1" applyFont="1"/>
    <xf numFmtId="0" fontId="11" fillId="0" borderId="0" xfId="14" applyNumberFormat="1" applyFont="1" applyFill="1"/>
    <xf numFmtId="0" fontId="14" fillId="0" borderId="0" xfId="14" applyNumberFormat="1" applyFont="1"/>
    <xf numFmtId="0" fontId="48" fillId="0" borderId="0" xfId="0" applyFont="1" applyFill="1"/>
    <xf numFmtId="43" fontId="49" fillId="9" borderId="4" xfId="1" applyFont="1" applyFill="1" applyBorder="1" applyAlignment="1">
      <alignment horizontal="center" vertical="center"/>
    </xf>
    <xf numFmtId="43" fontId="49" fillId="10" borderId="5" xfId="1" applyFont="1" applyFill="1" applyBorder="1" applyAlignment="1">
      <alignment horizontal="center" vertical="center"/>
    </xf>
    <xf numFmtId="0" fontId="8" fillId="0" borderId="1" xfId="0" applyFont="1" applyBorder="1"/>
    <xf numFmtId="0" fontId="50" fillId="0" borderId="0" xfId="0" applyFont="1" applyFill="1"/>
    <xf numFmtId="43" fontId="51" fillId="11" borderId="6" xfId="1" applyFont="1" applyFill="1" applyBorder="1" applyAlignment="1">
      <alignment horizontal="center" vertical="center"/>
    </xf>
    <xf numFmtId="0" fontId="52" fillId="0" borderId="0" xfId="0" applyFont="1" applyFill="1"/>
    <xf numFmtId="0" fontId="13" fillId="0" borderId="0" xfId="0" applyFont="1" applyFill="1" applyAlignment="1">
      <alignment horizontal="left"/>
    </xf>
    <xf numFmtId="0" fontId="9" fillId="0" borderId="0" xfId="0" applyFont="1" applyAlignment="1">
      <alignment vertical="top"/>
    </xf>
    <xf numFmtId="0" fontId="52" fillId="0" borderId="0" xfId="0" applyFont="1"/>
    <xf numFmtId="0" fontId="53" fillId="0" borderId="0" xfId="0" applyFont="1"/>
    <xf numFmtId="0" fontId="8" fillId="8" borderId="1" xfId="14" applyNumberFormat="1" applyFont="1" applyFill="1" applyBorder="1" applyAlignment="1">
      <alignment horizontal="center" vertical="center" wrapText="1"/>
    </xf>
    <xf numFmtId="0" fontId="49" fillId="9" borderId="8" xfId="14" applyNumberFormat="1" applyFont="1" applyFill="1" applyBorder="1" applyAlignment="1">
      <alignment horizontal="left" vertical="center"/>
    </xf>
    <xf numFmtId="0" fontId="7" fillId="0" borderId="0" xfId="0" applyFont="1" applyFill="1"/>
    <xf numFmtId="0" fontId="12" fillId="0" borderId="0" xfId="0" applyFont="1" applyFill="1" applyAlignment="1">
      <alignment horizontal="left"/>
    </xf>
    <xf numFmtId="0" fontId="16" fillId="0" borderId="0" xfId="0" applyFont="1" applyFill="1" applyBorder="1" applyAlignment="1">
      <alignment horizontal="left"/>
    </xf>
    <xf numFmtId="0" fontId="10" fillId="0" borderId="1" xfId="14" applyNumberFormat="1" applyFont="1" applyBorder="1" applyAlignment="1">
      <alignment horizontal="left" vertical="center"/>
    </xf>
    <xf numFmtId="0" fontId="0" fillId="0" borderId="1" xfId="0" applyBorder="1"/>
    <xf numFmtId="0" fontId="17" fillId="0" borderId="0" xfId="0" applyFont="1"/>
    <xf numFmtId="0" fontId="44" fillId="2" borderId="0" xfId="6" applyFill="1"/>
    <xf numFmtId="0" fontId="44" fillId="8" borderId="0" xfId="6" applyFill="1"/>
    <xf numFmtId="0" fontId="54" fillId="2" borderId="0" xfId="6" applyFont="1" applyFill="1"/>
    <xf numFmtId="0" fontId="44" fillId="8" borderId="0" xfId="6" applyFill="1" applyBorder="1"/>
    <xf numFmtId="0" fontId="44" fillId="0" borderId="0" xfId="6"/>
    <xf numFmtId="0" fontId="19" fillId="8" borderId="0" xfId="6" applyFont="1" applyFill="1" applyBorder="1" applyAlignment="1">
      <alignment horizontal="center"/>
    </xf>
    <xf numFmtId="0" fontId="44" fillId="2" borderId="0" xfId="6" applyFont="1" applyFill="1"/>
    <xf numFmtId="0" fontId="44" fillId="8" borderId="0" xfId="6" applyFont="1" applyFill="1" applyBorder="1" applyAlignment="1">
      <alignment horizontal="center"/>
    </xf>
    <xf numFmtId="0" fontId="8" fillId="8" borderId="0" xfId="6" applyFont="1" applyFill="1" applyBorder="1" applyAlignment="1">
      <alignment horizontal="left"/>
    </xf>
    <xf numFmtId="0" fontId="5" fillId="8" borderId="0" xfId="6" applyFont="1" applyFill="1" applyBorder="1" applyAlignment="1">
      <alignment horizontal="centerContinuous"/>
    </xf>
    <xf numFmtId="0" fontId="44" fillId="2" borderId="0" xfId="6" applyFont="1" applyFill="1" applyAlignment="1">
      <alignment horizontal="left"/>
    </xf>
    <xf numFmtId="0" fontId="44" fillId="8" borderId="0" xfId="6" applyFont="1" applyFill="1" applyAlignment="1">
      <alignment horizontal="left"/>
    </xf>
    <xf numFmtId="0" fontId="44" fillId="8" borderId="0" xfId="6" applyFont="1" applyFill="1" applyBorder="1" applyAlignment="1">
      <alignment horizontal="left"/>
    </xf>
    <xf numFmtId="0" fontId="13" fillId="2" borderId="0" xfId="6" applyFont="1" applyFill="1" applyAlignment="1">
      <alignment horizontal="left"/>
    </xf>
    <xf numFmtId="0" fontId="44" fillId="2" borderId="0" xfId="6" applyFont="1" applyFill="1" applyAlignment="1">
      <alignment horizontal="right"/>
    </xf>
    <xf numFmtId="0" fontId="8" fillId="2" borderId="0" xfId="6" applyFont="1" applyFill="1" applyAlignment="1">
      <alignment horizontal="left"/>
    </xf>
    <xf numFmtId="0" fontId="18" fillId="2" borderId="0" xfId="6" applyFont="1" applyFill="1" applyBorder="1" applyAlignment="1">
      <alignment horizontal="left"/>
    </xf>
    <xf numFmtId="0" fontId="44" fillId="2" borderId="0" xfId="6" applyFont="1" applyFill="1" applyAlignment="1">
      <alignment horizontal="left" vertical="center" wrapText="1"/>
    </xf>
    <xf numFmtId="0" fontId="44" fillId="2" borderId="0" xfId="6" applyFont="1" applyFill="1" applyAlignment="1">
      <alignment horizontal="right" vertical="center"/>
    </xf>
    <xf numFmtId="0" fontId="44" fillId="2" borderId="0" xfId="6" applyFont="1" applyFill="1" applyAlignment="1">
      <alignment vertical="center"/>
    </xf>
    <xf numFmtId="0" fontId="44" fillId="2" borderId="0" xfId="6" applyFont="1" applyFill="1" applyAlignment="1">
      <alignment horizontal="fill" vertical="center" wrapText="1"/>
    </xf>
    <xf numFmtId="0" fontId="44" fillId="2" borderId="0" xfId="6" applyFont="1" applyFill="1" applyAlignment="1">
      <alignment horizontal="fill" vertical="center"/>
    </xf>
    <xf numFmtId="0" fontId="8" fillId="2" borderId="0" xfId="6" applyFont="1" applyFill="1" applyAlignment="1">
      <alignment horizontal="fill" vertical="center" wrapText="1"/>
    </xf>
    <xf numFmtId="0" fontId="8" fillId="2" borderId="0" xfId="6" applyFont="1" applyFill="1" applyAlignment="1">
      <alignment horizontal="center" vertical="center"/>
    </xf>
    <xf numFmtId="0" fontId="21" fillId="2" borderId="0" xfId="6" applyFont="1" applyFill="1" applyBorder="1" applyAlignment="1">
      <alignment vertical="center"/>
    </xf>
    <xf numFmtId="0" fontId="44" fillId="2" borderId="0" xfId="6" applyFont="1" applyFill="1" applyBorder="1" applyAlignment="1">
      <alignment vertical="center"/>
    </xf>
    <xf numFmtId="0" fontId="8" fillId="2" borderId="0" xfId="6" applyFont="1" applyFill="1" applyAlignment="1">
      <alignment horizontal="left" vertical="center"/>
    </xf>
    <xf numFmtId="41" fontId="44" fillId="2" borderId="0" xfId="6" applyNumberFormat="1" applyFill="1"/>
    <xf numFmtId="0" fontId="44" fillId="0" borderId="0" xfId="6" applyFont="1" applyAlignment="1">
      <alignment horizontal="left"/>
    </xf>
    <xf numFmtId="0" fontId="44" fillId="0" borderId="0" xfId="6" applyFont="1" applyAlignment="1">
      <alignment horizontal="right"/>
    </xf>
    <xf numFmtId="0" fontId="44" fillId="0" borderId="0" xfId="6" applyFont="1"/>
    <xf numFmtId="0" fontId="13" fillId="0" borderId="0" xfId="6" applyFont="1" applyAlignment="1">
      <alignment horizontal="left"/>
    </xf>
    <xf numFmtId="0" fontId="8" fillId="0" borderId="0" xfId="6" applyFont="1" applyAlignment="1">
      <alignment horizontal="left" vertical="center"/>
    </xf>
    <xf numFmtId="0" fontId="8" fillId="0" borderId="0" xfId="6" applyFont="1"/>
    <xf numFmtId="168" fontId="44" fillId="0" borderId="0" xfId="6" applyNumberFormat="1"/>
    <xf numFmtId="9" fontId="9" fillId="4" borderId="1" xfId="12" applyNumberFormat="1" applyFont="1" applyFill="1" applyBorder="1" applyAlignment="1">
      <alignment horizontal="right" vertical="center"/>
    </xf>
    <xf numFmtId="0" fontId="8" fillId="5" borderId="12" xfId="6" applyFont="1" applyFill="1" applyBorder="1" applyAlignment="1">
      <alignment horizontal="left" vertical="center" wrapText="1"/>
    </xf>
    <xf numFmtId="0" fontId="8" fillId="5" borderId="1" xfId="6" applyFont="1" applyFill="1" applyBorder="1" applyAlignment="1">
      <alignment horizontal="left" vertical="center" wrapText="1"/>
    </xf>
    <xf numFmtId="41" fontId="8" fillId="5" borderId="1" xfId="6" applyNumberFormat="1" applyFont="1" applyFill="1" applyBorder="1" applyAlignment="1">
      <alignment horizontal="right" vertical="center"/>
    </xf>
    <xf numFmtId="9" fontId="9" fillId="4" borderId="1" xfId="12" applyFont="1" applyFill="1" applyBorder="1" applyAlignment="1">
      <alignment horizontal="right" vertical="center"/>
    </xf>
    <xf numFmtId="0" fontId="55" fillId="2" borderId="0" xfId="6" applyFont="1" applyFill="1"/>
    <xf numFmtId="0" fontId="8" fillId="8" borderId="1" xfId="14" applyNumberFormat="1" applyFont="1" applyFill="1" applyBorder="1" applyAlignment="1">
      <alignment horizontal="center" vertical="center"/>
    </xf>
    <xf numFmtId="0" fontId="25" fillId="0" borderId="0" xfId="0" applyFont="1"/>
    <xf numFmtId="0" fontId="54" fillId="8" borderId="0" xfId="6" applyFont="1" applyFill="1"/>
    <xf numFmtId="0" fontId="0" fillId="8" borderId="0" xfId="0" applyFont="1" applyFill="1"/>
    <xf numFmtId="0" fontId="13" fillId="8" borderId="0" xfId="0" applyFont="1" applyFill="1" applyAlignment="1">
      <alignment horizontal="left"/>
    </xf>
    <xf numFmtId="0" fontId="0" fillId="8" borderId="0" xfId="0" applyFont="1" applyFill="1" applyAlignment="1">
      <alignment horizontal="right"/>
    </xf>
    <xf numFmtId="0" fontId="0" fillId="8" borderId="0" xfId="0" applyFill="1"/>
    <xf numFmtId="0" fontId="8" fillId="8" borderId="0" xfId="0" applyFont="1" applyFill="1" applyAlignment="1">
      <alignment horizontal="left"/>
    </xf>
    <xf numFmtId="0" fontId="9" fillId="8" borderId="0" xfId="0" applyFont="1" applyFill="1"/>
    <xf numFmtId="0" fontId="45" fillId="8" borderId="0" xfId="6" applyFont="1" applyFill="1" applyAlignment="1">
      <alignment horizontal="left"/>
    </xf>
    <xf numFmtId="0" fontId="45" fillId="2" borderId="0" xfId="6" applyFont="1" applyFill="1"/>
    <xf numFmtId="0" fontId="45" fillId="8" borderId="0" xfId="6" applyFont="1" applyFill="1"/>
    <xf numFmtId="0" fontId="56" fillId="8" borderId="0" xfId="0" applyFont="1" applyFill="1"/>
    <xf numFmtId="0" fontId="45" fillId="8" borderId="0" xfId="6" applyFont="1" applyFill="1" applyBorder="1"/>
    <xf numFmtId="0" fontId="57" fillId="8" borderId="0" xfId="6" applyFont="1" applyFill="1" applyBorder="1" applyAlignment="1">
      <alignment horizontal="center"/>
    </xf>
    <xf numFmtId="0" fontId="45" fillId="8" borderId="0" xfId="6" applyFont="1" applyFill="1" applyBorder="1" applyAlignment="1">
      <alignment horizontal="center"/>
    </xf>
    <xf numFmtId="0" fontId="49" fillId="8" borderId="0" xfId="6" applyFont="1" applyFill="1" applyBorder="1" applyAlignment="1">
      <alignment horizontal="left"/>
    </xf>
    <xf numFmtId="0" fontId="58" fillId="8" borderId="0" xfId="6" applyFont="1" applyFill="1" applyBorder="1" applyAlignment="1">
      <alignment horizontal="centerContinuous"/>
    </xf>
    <xf numFmtId="0" fontId="45" fillId="8" borderId="0" xfId="6" applyFont="1" applyFill="1" applyBorder="1" applyAlignment="1">
      <alignment horizontal="left"/>
    </xf>
    <xf numFmtId="0" fontId="55" fillId="8" borderId="0" xfId="6" applyFont="1" applyFill="1"/>
    <xf numFmtId="0" fontId="24" fillId="2" borderId="0" xfId="6" applyFont="1" applyFill="1"/>
    <xf numFmtId="0" fontId="49" fillId="13" borderId="3" xfId="14" applyNumberFormat="1" applyFont="1" applyFill="1" applyBorder="1" applyAlignment="1">
      <alignment horizontal="center" vertical="center" wrapText="1"/>
    </xf>
    <xf numFmtId="0" fontId="6" fillId="14" borderId="12" xfId="6" applyFont="1" applyFill="1" applyBorder="1"/>
    <xf numFmtId="0" fontId="44" fillId="14" borderId="13" xfId="6" applyFont="1" applyFill="1" applyBorder="1"/>
    <xf numFmtId="0" fontId="44" fillId="14" borderId="14" xfId="6" applyFont="1" applyFill="1" applyBorder="1"/>
    <xf numFmtId="0" fontId="59" fillId="2" borderId="0" xfId="6" applyFont="1" applyFill="1"/>
    <xf numFmtId="0" fontId="59" fillId="0" borderId="0" xfId="6" applyFont="1"/>
    <xf numFmtId="9" fontId="9" fillId="0" borderId="0" xfId="11" applyFont="1" applyBorder="1" applyAlignment="1">
      <alignment horizontal="center" vertical="top"/>
    </xf>
    <xf numFmtId="0" fontId="8" fillId="8" borderId="0" xfId="0" applyFont="1" applyFill="1" applyBorder="1" applyAlignment="1">
      <alignment vertical="top" wrapText="1"/>
    </xf>
    <xf numFmtId="9" fontId="9" fillId="8" borderId="0" xfId="11" applyFont="1" applyFill="1" applyBorder="1" applyAlignment="1">
      <alignment horizontal="center" vertical="top"/>
    </xf>
    <xf numFmtId="0" fontId="27" fillId="8" borderId="0" xfId="6" applyFont="1" applyFill="1" applyBorder="1"/>
    <xf numFmtId="0" fontId="44" fillId="8" borderId="0" xfId="6" applyFill="1" applyAlignment="1">
      <alignment horizontal="centerContinuous"/>
    </xf>
    <xf numFmtId="0" fontId="27" fillId="8" borderId="13" xfId="6" applyFont="1" applyFill="1" applyBorder="1"/>
    <xf numFmtId="0" fontId="27" fillId="8" borderId="13" xfId="6" applyFont="1" applyFill="1" applyBorder="1" applyAlignment="1">
      <alignment horizontal="centerContinuous"/>
    </xf>
    <xf numFmtId="0" fontId="18" fillId="13" borderId="12" xfId="6" applyFont="1" applyFill="1" applyBorder="1" applyAlignment="1">
      <alignment horizontal="left"/>
    </xf>
    <xf numFmtId="0" fontId="18" fillId="13" borderId="1" xfId="6" applyFont="1" applyFill="1" applyBorder="1" applyAlignment="1">
      <alignment horizontal="center"/>
    </xf>
    <xf numFmtId="41" fontId="8" fillId="15" borderId="15" xfId="6" applyNumberFormat="1" applyFont="1" applyFill="1" applyBorder="1" applyAlignment="1">
      <alignment horizontal="right" vertical="center"/>
    </xf>
    <xf numFmtId="165" fontId="8" fillId="16" borderId="15" xfId="3" applyNumberFormat="1" applyFont="1" applyFill="1" applyBorder="1" applyAlignment="1">
      <alignment horizontal="left"/>
    </xf>
    <xf numFmtId="0" fontId="55" fillId="8" borderId="0" xfId="6" applyFont="1" applyFill="1" applyBorder="1"/>
    <xf numFmtId="0" fontId="24" fillId="8" borderId="0" xfId="6" applyFont="1" applyFill="1" applyBorder="1" applyAlignment="1">
      <alignment horizontal="center"/>
    </xf>
    <xf numFmtId="0" fontId="55" fillId="8" borderId="0" xfId="6" applyFont="1" applyFill="1" applyBorder="1" applyAlignment="1">
      <alignment horizontal="center"/>
    </xf>
    <xf numFmtId="0" fontId="55" fillId="0" borderId="0" xfId="6" applyFont="1"/>
    <xf numFmtId="0" fontId="55" fillId="8" borderId="0" xfId="6" applyFont="1" applyFill="1" applyAlignment="1">
      <alignment horizontal="left"/>
    </xf>
    <xf numFmtId="0" fontId="55" fillId="8" borderId="0" xfId="6" applyFont="1" applyFill="1" applyBorder="1" applyAlignment="1">
      <alignment horizontal="left"/>
    </xf>
    <xf numFmtId="0" fontId="26" fillId="8" borderId="0" xfId="6" applyFont="1" applyFill="1" applyBorder="1" applyAlignment="1">
      <alignment horizontal="centerContinuous"/>
    </xf>
    <xf numFmtId="9" fontId="24" fillId="8" borderId="0" xfId="6" applyNumberFormat="1" applyFont="1" applyFill="1" applyBorder="1" applyAlignment="1">
      <alignment horizontal="left"/>
    </xf>
    <xf numFmtId="0" fontId="24" fillId="8" borderId="0" xfId="3" applyNumberFormat="1" applyFont="1" applyFill="1" applyBorder="1" applyAlignment="1">
      <alignment horizontal="left"/>
    </xf>
    <xf numFmtId="0" fontId="49" fillId="8" borderId="0" xfId="0" applyFont="1" applyFill="1" applyBorder="1" applyAlignment="1">
      <alignment horizontal="center" vertical="top" wrapText="1"/>
    </xf>
    <xf numFmtId="0" fontId="49" fillId="13" borderId="1" xfId="0" applyFont="1" applyFill="1" applyBorder="1" applyAlignment="1">
      <alignment horizontal="left" vertical="center"/>
    </xf>
    <xf numFmtId="0" fontId="49" fillId="13" borderId="1" xfId="14" applyNumberFormat="1" applyFont="1" applyFill="1" applyBorder="1" applyAlignment="1">
      <alignment horizontal="center" vertical="center" wrapText="1"/>
    </xf>
    <xf numFmtId="0" fontId="8" fillId="8" borderId="0" xfId="0" applyFont="1" applyFill="1" applyBorder="1" applyAlignment="1">
      <alignment horizontal="center" vertical="top" wrapText="1"/>
    </xf>
    <xf numFmtId="0" fontId="8" fillId="15" borderId="12" xfId="6" applyFont="1" applyFill="1" applyBorder="1" applyAlignment="1">
      <alignment horizontal="left"/>
    </xf>
    <xf numFmtId="0" fontId="8" fillId="16" borderId="12" xfId="6" applyFont="1" applyFill="1" applyBorder="1" applyAlignment="1">
      <alignment horizontal="left"/>
    </xf>
    <xf numFmtId="0" fontId="8" fillId="15" borderId="16" xfId="6" applyFont="1" applyFill="1" applyBorder="1" applyAlignment="1">
      <alignment horizontal="left"/>
    </xf>
    <xf numFmtId="41" fontId="8" fillId="15" borderId="15" xfId="6" applyNumberFormat="1" applyFont="1" applyFill="1" applyBorder="1" applyAlignment="1">
      <alignment horizontal="left"/>
    </xf>
    <xf numFmtId="0" fontId="18" fillId="13" borderId="16" xfId="6" applyFont="1" applyFill="1" applyBorder="1" applyAlignment="1">
      <alignment horizontal="left"/>
    </xf>
    <xf numFmtId="0" fontId="18" fillId="13" borderId="15" xfId="6" applyFont="1" applyFill="1" applyBorder="1" applyAlignment="1">
      <alignment horizontal="center"/>
    </xf>
    <xf numFmtId="41" fontId="8" fillId="18" borderId="15" xfId="6" applyNumberFormat="1" applyFont="1" applyFill="1" applyBorder="1" applyAlignment="1"/>
    <xf numFmtId="41" fontId="49" fillId="10" borderId="5" xfId="6" applyNumberFormat="1" applyFont="1" applyFill="1" applyBorder="1" applyAlignment="1"/>
    <xf numFmtId="41" fontId="49" fillId="10" borderId="15" xfId="6" applyNumberFormat="1" applyFont="1" applyFill="1" applyBorder="1" applyAlignment="1"/>
    <xf numFmtId="0" fontId="18" fillId="13" borderId="19" xfId="6" applyFont="1" applyFill="1" applyBorder="1" applyAlignment="1">
      <alignment horizontal="left"/>
    </xf>
    <xf numFmtId="0" fontId="18" fillId="13" borderId="8" xfId="6" applyFont="1" applyFill="1" applyBorder="1" applyAlignment="1">
      <alignment horizontal="left"/>
    </xf>
    <xf numFmtId="0" fontId="18" fillId="13" borderId="8" xfId="6" applyFont="1" applyFill="1" applyBorder="1" applyAlignment="1">
      <alignment horizontal="center"/>
    </xf>
    <xf numFmtId="0" fontId="18" fillId="13" borderId="20" xfId="6" applyFont="1" applyFill="1" applyBorder="1" applyAlignment="1">
      <alignment horizontal="center"/>
    </xf>
    <xf numFmtId="166" fontId="44" fillId="2" borderId="0" xfId="11" applyNumberFormat="1" applyFont="1" applyFill="1"/>
    <xf numFmtId="166" fontId="44" fillId="2" borderId="0" xfId="6" applyNumberFormat="1" applyFill="1"/>
    <xf numFmtId="43" fontId="44" fillId="2" borderId="0" xfId="1" applyFont="1" applyFill="1"/>
    <xf numFmtId="0" fontId="18" fillId="13" borderId="12" xfId="6" applyFont="1" applyFill="1" applyBorder="1"/>
    <xf numFmtId="0" fontId="18" fillId="13" borderId="1" xfId="6" applyFont="1" applyFill="1" applyBorder="1"/>
    <xf numFmtId="0" fontId="18" fillId="13" borderId="21" xfId="6" applyFont="1" applyFill="1" applyBorder="1" applyAlignment="1">
      <alignment horizontal="center"/>
    </xf>
    <xf numFmtId="0" fontId="18" fillId="13" borderId="1" xfId="6" applyFont="1" applyFill="1" applyBorder="1" applyAlignment="1">
      <alignment horizontal="left"/>
    </xf>
    <xf numFmtId="0" fontId="49" fillId="13" borderId="1" xfId="6" applyFont="1" applyFill="1" applyBorder="1"/>
    <xf numFmtId="0" fontId="49" fillId="13" borderId="1" xfId="6" applyFont="1" applyFill="1" applyBorder="1" applyAlignment="1">
      <alignment horizontal="center"/>
    </xf>
    <xf numFmtId="0" fontId="51" fillId="0" borderId="0" xfId="0" applyFont="1"/>
    <xf numFmtId="0" fontId="60" fillId="0" borderId="0" xfId="0" applyFont="1"/>
    <xf numFmtId="0" fontId="60" fillId="0" borderId="0" xfId="0" applyFont="1" applyFill="1"/>
    <xf numFmtId="0" fontId="0" fillId="0" borderId="22" xfId="0" applyBorder="1"/>
    <xf numFmtId="0" fontId="0" fillId="0" borderId="23" xfId="0" applyBorder="1"/>
    <xf numFmtId="0" fontId="0" fillId="0" borderId="24" xfId="0" applyBorder="1"/>
    <xf numFmtId="0" fontId="0" fillId="0" borderId="25" xfId="0" applyBorder="1"/>
    <xf numFmtId="0" fontId="0" fillId="0" borderId="0"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23" xfId="0" applyBorder="1" applyAlignment="1">
      <alignment horizontal="centerContinuous"/>
    </xf>
    <xf numFmtId="0" fontId="0" fillId="0" borderId="24" xfId="0" applyBorder="1" applyAlignment="1">
      <alignment horizontal="centerContinuous"/>
    </xf>
    <xf numFmtId="0" fontId="28" fillId="0" borderId="0" xfId="0" applyFont="1" applyBorder="1" applyAlignment="1">
      <alignment horizontal="centerContinuous"/>
    </xf>
    <xf numFmtId="0" fontId="0" fillId="0" borderId="0" xfId="0" applyBorder="1" applyAlignment="1">
      <alignment horizontal="centerContinuous"/>
    </xf>
    <xf numFmtId="0" fontId="0" fillId="0" borderId="0" xfId="0" applyAlignment="1">
      <alignment horizontal="centerContinuous"/>
    </xf>
    <xf numFmtId="0" fontId="28" fillId="0" borderId="25" xfId="0" applyFont="1" applyBorder="1" applyAlignment="1">
      <alignment horizontal="centerContinuous"/>
    </xf>
    <xf numFmtId="0" fontId="0" fillId="0" borderId="26" xfId="0" applyBorder="1" applyAlignment="1">
      <alignment horizontal="centerContinuous"/>
    </xf>
    <xf numFmtId="0" fontId="28" fillId="0" borderId="22" xfId="0" applyFont="1" applyBorder="1" applyAlignment="1">
      <alignment horizontal="centerContinuous"/>
    </xf>
    <xf numFmtId="0" fontId="28" fillId="0" borderId="23" xfId="0" applyFont="1" applyBorder="1" applyAlignment="1">
      <alignment horizontal="centerContinuous"/>
    </xf>
    <xf numFmtId="0" fontId="0" fillId="0" borderId="0" xfId="0" applyBorder="1" applyAlignment="1">
      <alignment vertical="center"/>
    </xf>
    <xf numFmtId="0" fontId="29" fillId="0" borderId="0" xfId="0" applyFont="1" applyBorder="1"/>
    <xf numFmtId="0" fontId="0" fillId="0" borderId="0" xfId="0" applyFill="1" applyBorder="1"/>
    <xf numFmtId="0" fontId="8" fillId="8" borderId="0" xfId="6" applyFont="1" applyFill="1" applyAlignment="1">
      <alignment horizontal="left"/>
    </xf>
    <xf numFmtId="0" fontId="59" fillId="8" borderId="0" xfId="6" applyFont="1" applyFill="1"/>
    <xf numFmtId="3" fontId="61" fillId="2" borderId="0" xfId="0" applyNumberFormat="1" applyFont="1" applyFill="1" applyBorder="1" applyAlignment="1">
      <alignment horizontal="left"/>
    </xf>
    <xf numFmtId="0" fontId="0" fillId="2" borderId="0" xfId="0" applyFill="1" applyBorder="1" applyAlignment="1">
      <alignment horizontal="left"/>
    </xf>
    <xf numFmtId="43" fontId="49" fillId="11" borderId="6" xfId="1" applyFont="1" applyFill="1" applyBorder="1" applyAlignment="1">
      <alignment horizontal="center" vertical="center"/>
    </xf>
    <xf numFmtId="0" fontId="8" fillId="16" borderId="19" xfId="14" applyNumberFormat="1" applyFont="1" applyFill="1" applyBorder="1" applyAlignment="1">
      <alignment horizontal="left" vertical="center"/>
    </xf>
    <xf numFmtId="49" fontId="49" fillId="9" borderId="19" xfId="14" applyNumberFormat="1" applyFont="1" applyFill="1" applyBorder="1" applyAlignment="1">
      <alignment horizontal="left" vertical="center"/>
    </xf>
    <xf numFmtId="0" fontId="8" fillId="15" borderId="17" xfId="6" applyFont="1" applyFill="1" applyBorder="1" applyAlignment="1">
      <alignment horizontal="left"/>
    </xf>
    <xf numFmtId="41" fontId="8" fillId="12" borderId="7" xfId="6" applyNumberFormat="1" applyFont="1" applyFill="1" applyBorder="1" applyAlignment="1"/>
    <xf numFmtId="0" fontId="30" fillId="12" borderId="7" xfId="6" applyFont="1" applyFill="1" applyBorder="1" applyAlignment="1">
      <alignment horizontal="left"/>
    </xf>
    <xf numFmtId="0" fontId="62" fillId="0" borderId="1" xfId="6" applyFont="1" applyBorder="1" applyAlignment="1">
      <alignment horizontal="left" vertical="center" wrapText="1"/>
    </xf>
    <xf numFmtId="41" fontId="62" fillId="0" borderId="1" xfId="6" applyNumberFormat="1" applyFont="1" applyFill="1" applyBorder="1" applyAlignment="1">
      <alignment vertical="center"/>
    </xf>
    <xf numFmtId="0" fontId="62" fillId="4" borderId="1" xfId="6" applyFont="1" applyFill="1" applyBorder="1" applyAlignment="1">
      <alignment horizontal="left" vertical="center" wrapText="1"/>
    </xf>
    <xf numFmtId="41" fontId="62" fillId="0" borderId="1" xfId="6" applyNumberFormat="1" applyFont="1" applyFill="1" applyBorder="1" applyAlignment="1">
      <alignment horizontal="right" vertical="center"/>
    </xf>
    <xf numFmtId="0" fontId="62" fillId="12" borderId="1" xfId="6" applyFont="1" applyFill="1" applyBorder="1" applyAlignment="1">
      <alignment horizontal="left" vertical="center" wrapText="1"/>
    </xf>
    <xf numFmtId="9" fontId="62" fillId="12" borderId="1" xfId="6" applyNumberFormat="1" applyFont="1" applyFill="1" applyBorder="1" applyAlignment="1">
      <alignment vertical="center"/>
    </xf>
    <xf numFmtId="0" fontId="47" fillId="0" borderId="0" xfId="6" applyFont="1"/>
    <xf numFmtId="0" fontId="27" fillId="8" borderId="0" xfId="6" applyFont="1" applyFill="1" applyBorder="1" applyAlignment="1">
      <alignment horizontal="centerContinuous"/>
    </xf>
    <xf numFmtId="0" fontId="63" fillId="0" borderId="0" xfId="0" applyFont="1"/>
    <xf numFmtId="0" fontId="44" fillId="8" borderId="0" xfId="8" applyFont="1" applyFill="1" applyAlignment="1">
      <alignment horizontal="left"/>
    </xf>
    <xf numFmtId="0" fontId="44" fillId="8" borderId="0" xfId="8" applyFont="1" applyFill="1" applyAlignment="1">
      <alignment horizontal="right"/>
    </xf>
    <xf numFmtId="0" fontId="55" fillId="8" borderId="0" xfId="8" applyFont="1" applyFill="1" applyAlignment="1">
      <alignment horizontal="right"/>
    </xf>
    <xf numFmtId="0" fontId="55" fillId="8" borderId="0" xfId="8" applyFont="1" applyFill="1"/>
    <xf numFmtId="0" fontId="44" fillId="8" borderId="0" xfId="8" applyFont="1" applyFill="1"/>
    <xf numFmtId="0" fontId="13" fillId="8" borderId="0" xfId="8" applyFont="1" applyFill="1" applyAlignment="1">
      <alignment horizontal="left"/>
    </xf>
    <xf numFmtId="0" fontId="44" fillId="8" borderId="0" xfId="8" applyFill="1"/>
    <xf numFmtId="0" fontId="8" fillId="8" borderId="0" xfId="8" applyFont="1" applyFill="1" applyAlignment="1">
      <alignment horizontal="left" vertical="center"/>
    </xf>
    <xf numFmtId="0" fontId="58" fillId="13" borderId="12" xfId="8" applyFont="1" applyFill="1" applyBorder="1" applyAlignment="1">
      <alignment horizontal="left"/>
    </xf>
    <xf numFmtId="0" fontId="58" fillId="13" borderId="13" xfId="8" applyFont="1" applyFill="1" applyBorder="1" applyAlignment="1">
      <alignment vertical="top" wrapText="1"/>
    </xf>
    <xf numFmtId="0" fontId="57" fillId="13" borderId="14" xfId="8" applyFont="1" applyFill="1" applyBorder="1" applyAlignment="1">
      <alignment vertical="top" wrapText="1"/>
    </xf>
    <xf numFmtId="0" fontId="44" fillId="0" borderId="0" xfId="8"/>
    <xf numFmtId="0" fontId="26" fillId="4" borderId="1" xfId="8" applyFont="1" applyFill="1" applyBorder="1" applyAlignment="1">
      <alignment horizontal="left" vertical="center"/>
    </xf>
    <xf numFmtId="0" fontId="5" fillId="4" borderId="1" xfId="8" applyFont="1" applyFill="1" applyBorder="1" applyAlignment="1">
      <alignment horizontal="left" vertical="center" wrapText="1"/>
    </xf>
    <xf numFmtId="0" fontId="5" fillId="4" borderId="1" xfId="8" applyFont="1" applyFill="1" applyBorder="1" applyAlignment="1">
      <alignment horizontal="left" vertical="center"/>
    </xf>
    <xf numFmtId="0" fontId="26" fillId="4" borderId="1" xfId="8" applyFont="1" applyFill="1" applyBorder="1" applyAlignment="1">
      <alignment horizontal="left" vertical="center" wrapText="1"/>
    </xf>
    <xf numFmtId="0" fontId="58" fillId="13" borderId="13" xfId="8" applyFont="1" applyFill="1" applyBorder="1" applyAlignment="1">
      <alignment horizontal="center" wrapText="1"/>
    </xf>
    <xf numFmtId="0" fontId="58" fillId="13" borderId="14" xfId="8" applyFont="1" applyFill="1" applyBorder="1" applyAlignment="1">
      <alignment wrapText="1"/>
    </xf>
    <xf numFmtId="9" fontId="4" fillId="4" borderId="1" xfId="8" applyNumberFormat="1" applyFont="1" applyFill="1" applyBorder="1" applyAlignment="1">
      <alignment horizontal="center" vertical="top" wrapText="1"/>
    </xf>
    <xf numFmtId="0" fontId="4" fillId="4" borderId="1" xfId="8" applyFont="1" applyFill="1" applyBorder="1" applyAlignment="1">
      <alignment vertical="center" wrapText="1"/>
    </xf>
    <xf numFmtId="0" fontId="4" fillId="4" borderId="1" xfId="8" applyFont="1" applyFill="1" applyBorder="1" applyAlignment="1">
      <alignment horizontal="center" vertical="top" wrapText="1"/>
    </xf>
    <xf numFmtId="43" fontId="7" fillId="0" borderId="0" xfId="0" applyNumberFormat="1" applyFont="1" applyFill="1"/>
    <xf numFmtId="0" fontId="64" fillId="12" borderId="6" xfId="14" applyNumberFormat="1" applyFont="1" applyFill="1" applyBorder="1" applyAlignment="1">
      <alignment horizontal="left" vertical="center"/>
    </xf>
    <xf numFmtId="49" fontId="10" fillId="19" borderId="15" xfId="14" applyNumberFormat="1" applyFont="1" applyFill="1" applyBorder="1" applyAlignment="1">
      <alignment horizontal="left" vertical="center"/>
    </xf>
    <xf numFmtId="49" fontId="49" fillId="11" borderId="6" xfId="14" applyNumberFormat="1" applyFont="1" applyFill="1" applyBorder="1" applyAlignment="1">
      <alignment horizontal="left" vertical="center"/>
    </xf>
    <xf numFmtId="49" fontId="49" fillId="9" borderId="4" xfId="14" applyNumberFormat="1" applyFont="1" applyFill="1" applyBorder="1" applyAlignment="1">
      <alignment horizontal="left" vertical="center"/>
    </xf>
    <xf numFmtId="49" fontId="49" fillId="13" borderId="3" xfId="14" applyNumberFormat="1" applyFont="1" applyFill="1" applyBorder="1" applyAlignment="1">
      <alignment horizontal="center" vertical="center"/>
    </xf>
    <xf numFmtId="49" fontId="8" fillId="19" borderId="3" xfId="14" applyNumberFormat="1" applyFont="1" applyFill="1" applyBorder="1" applyAlignment="1">
      <alignment horizontal="left" vertical="center"/>
    </xf>
    <xf numFmtId="49" fontId="49" fillId="10" borderId="5" xfId="14" applyNumberFormat="1" applyFont="1" applyFill="1" applyBorder="1" applyAlignment="1">
      <alignment horizontal="left" vertical="center"/>
    </xf>
    <xf numFmtId="49" fontId="65" fillId="12" borderId="7" xfId="14" applyNumberFormat="1" applyFont="1" applyFill="1" applyBorder="1" applyAlignment="1">
      <alignment horizontal="left" vertical="center"/>
    </xf>
    <xf numFmtId="49" fontId="65" fillId="12" borderId="6" xfId="14" applyNumberFormat="1" applyFont="1" applyFill="1" applyBorder="1" applyAlignment="1">
      <alignment horizontal="left" vertical="center"/>
    </xf>
    <xf numFmtId="0" fontId="66" fillId="0" borderId="0" xfId="6" applyFont="1"/>
    <xf numFmtId="0" fontId="26" fillId="4" borderId="1" xfId="0" applyFont="1" applyFill="1" applyBorder="1" applyAlignment="1">
      <alignment horizontal="left" vertical="center"/>
    </xf>
    <xf numFmtId="0" fontId="66" fillId="8" borderId="0" xfId="6" applyFont="1" applyFill="1"/>
    <xf numFmtId="0" fontId="6" fillId="20" borderId="12" xfId="6" applyFont="1" applyFill="1" applyBorder="1"/>
    <xf numFmtId="0" fontId="6" fillId="20" borderId="13" xfId="6" applyFont="1" applyFill="1" applyBorder="1"/>
    <xf numFmtId="0" fontId="6" fillId="20" borderId="14" xfId="6" applyFont="1" applyFill="1" applyBorder="1"/>
    <xf numFmtId="0" fontId="67" fillId="8" borderId="0" xfId="6" applyFont="1" applyFill="1" applyBorder="1" applyAlignment="1">
      <alignment horizontal="centerContinuous"/>
    </xf>
    <xf numFmtId="9" fontId="55" fillId="2" borderId="0" xfId="0" applyNumberFormat="1" applyFont="1" applyFill="1"/>
    <xf numFmtId="0" fontId="55" fillId="2" borderId="0" xfId="0" applyFont="1" applyFill="1"/>
    <xf numFmtId="0" fontId="24" fillId="2" borderId="0" xfId="0" applyFont="1" applyFill="1"/>
    <xf numFmtId="9" fontId="26" fillId="2" borderId="0" xfId="0" applyNumberFormat="1" applyFont="1" applyFill="1"/>
    <xf numFmtId="9" fontId="44" fillId="2" borderId="0" xfId="6" applyNumberFormat="1" applyFont="1" applyFill="1" applyAlignment="1">
      <alignment vertical="center"/>
    </xf>
    <xf numFmtId="0" fontId="11" fillId="2" borderId="0" xfId="9" applyFont="1" applyFill="1"/>
    <xf numFmtId="0" fontId="8" fillId="2" borderId="0" xfId="9" applyFont="1" applyFill="1" applyAlignment="1">
      <alignment horizontal="left"/>
    </xf>
    <xf numFmtId="0" fontId="11" fillId="2" borderId="0" xfId="9" applyFont="1" applyFill="1" applyAlignment="1">
      <alignment horizontal="left"/>
    </xf>
    <xf numFmtId="0" fontId="8" fillId="2" borderId="0" xfId="9" applyFont="1" applyFill="1"/>
    <xf numFmtId="0" fontId="32" fillId="2" borderId="0" xfId="9" applyFont="1" applyFill="1"/>
    <xf numFmtId="0" fontId="18" fillId="7" borderId="21" xfId="9" applyFont="1" applyFill="1" applyBorder="1" applyAlignment="1">
      <alignment horizontal="left"/>
    </xf>
    <xf numFmtId="0" fontId="18" fillId="7" borderId="31" xfId="9" applyFont="1" applyFill="1" applyBorder="1" applyAlignment="1">
      <alignment horizontal="center"/>
    </xf>
    <xf numFmtId="0" fontId="18" fillId="7" borderId="17" xfId="9" applyFont="1" applyFill="1" applyBorder="1" applyAlignment="1">
      <alignment horizontal="centerContinuous"/>
    </xf>
    <xf numFmtId="0" fontId="18" fillId="7" borderId="32" xfId="9" applyFont="1" applyFill="1" applyBorder="1" applyAlignment="1">
      <alignment horizontal="center"/>
    </xf>
    <xf numFmtId="0" fontId="18" fillId="7" borderId="9" xfId="9" applyFont="1" applyFill="1" applyBorder="1" applyAlignment="1">
      <alignment horizontal="centerContinuous"/>
    </xf>
    <xf numFmtId="0" fontId="18" fillId="7" borderId="7" xfId="9" applyFont="1" applyFill="1" applyBorder="1" applyAlignment="1">
      <alignment horizontal="centerContinuous"/>
    </xf>
    <xf numFmtId="0" fontId="9" fillId="0" borderId="33" xfId="9" applyNumberFormat="1" applyFont="1" applyFill="1" applyBorder="1" applyAlignment="1" applyProtection="1">
      <alignment horizontal="left" vertical="center" indent="1"/>
    </xf>
    <xf numFmtId="41" fontId="20" fillId="2" borderId="34" xfId="3" applyNumberFormat="1" applyFont="1" applyFill="1" applyBorder="1" applyProtection="1">
      <protection locked="0"/>
    </xf>
    <xf numFmtId="41" fontId="20" fillId="2" borderId="7" xfId="3" applyNumberFormat="1" applyFont="1" applyFill="1" applyBorder="1" applyProtection="1">
      <protection locked="0"/>
    </xf>
    <xf numFmtId="165" fontId="20" fillId="2" borderId="34" xfId="3" applyNumberFormat="1" applyFont="1" applyFill="1" applyBorder="1" applyProtection="1">
      <protection locked="0"/>
    </xf>
    <xf numFmtId="41" fontId="20" fillId="2" borderId="35" xfId="3" applyNumberFormat="1" applyFont="1" applyFill="1" applyBorder="1" applyProtection="1">
      <protection locked="0"/>
    </xf>
    <xf numFmtId="41" fontId="20" fillId="2" borderId="6" xfId="3" applyNumberFormat="1" applyFont="1" applyFill="1" applyBorder="1" applyProtection="1">
      <protection locked="0"/>
    </xf>
    <xf numFmtId="165" fontId="20" fillId="2" borderId="36" xfId="3" applyNumberFormat="1" applyFont="1" applyFill="1" applyBorder="1" applyProtection="1">
      <protection locked="0"/>
    </xf>
    <xf numFmtId="41" fontId="8" fillId="6" borderId="1" xfId="9" applyNumberFormat="1" applyFont="1" applyFill="1" applyBorder="1"/>
    <xf numFmtId="41" fontId="8" fillId="6" borderId="15" xfId="9" applyNumberFormat="1" applyFont="1" applyFill="1" applyBorder="1"/>
    <xf numFmtId="41" fontId="8" fillId="2" borderId="13" xfId="9" applyNumberFormat="1" applyFont="1" applyFill="1" applyBorder="1"/>
    <xf numFmtId="9" fontId="8" fillId="2" borderId="13" xfId="12" applyFont="1" applyFill="1" applyBorder="1"/>
    <xf numFmtId="0" fontId="11" fillId="2" borderId="0" xfId="9" applyFont="1" applyFill="1" applyBorder="1"/>
    <xf numFmtId="0" fontId="18" fillId="7" borderId="21" xfId="9" applyFont="1" applyFill="1" applyBorder="1" applyAlignment="1">
      <alignment horizontal="centerContinuous"/>
    </xf>
    <xf numFmtId="0" fontId="18" fillId="7" borderId="37" xfId="9" applyFont="1" applyFill="1" applyBorder="1" applyAlignment="1">
      <alignment horizontal="centerContinuous"/>
    </xf>
    <xf numFmtId="0" fontId="18" fillId="7" borderId="38" xfId="9" applyFont="1" applyFill="1" applyBorder="1" applyAlignment="1">
      <alignment horizontal="centerContinuous"/>
    </xf>
    <xf numFmtId="41" fontId="18" fillId="3" borderId="39" xfId="9" applyNumberFormat="1" applyFont="1" applyFill="1" applyBorder="1" applyAlignment="1"/>
    <xf numFmtId="3" fontId="9" fillId="2" borderId="33" xfId="9" applyNumberFormat="1" applyFont="1" applyFill="1" applyBorder="1" applyAlignment="1" applyProtection="1">
      <alignment horizontal="left" vertical="center" indent="1"/>
    </xf>
    <xf numFmtId="41" fontId="20" fillId="2" borderId="34" xfId="9" applyNumberFormat="1" applyFont="1" applyFill="1" applyBorder="1" applyProtection="1">
      <protection locked="0"/>
    </xf>
    <xf numFmtId="10" fontId="11" fillId="2" borderId="0" xfId="9" applyNumberFormat="1" applyFont="1" applyFill="1" applyBorder="1" applyAlignment="1">
      <alignment horizontal="left"/>
    </xf>
    <xf numFmtId="9" fontId="11" fillId="2" borderId="0" xfId="12" applyFont="1" applyFill="1"/>
    <xf numFmtId="41" fontId="11" fillId="2" borderId="0" xfId="9" applyNumberFormat="1" applyFont="1" applyFill="1"/>
    <xf numFmtId="3" fontId="20" fillId="2" borderId="0" xfId="9" applyNumberFormat="1" applyFont="1" applyFill="1" applyBorder="1" applyAlignment="1">
      <alignment horizontal="left"/>
    </xf>
    <xf numFmtId="0" fontId="11" fillId="2" borderId="0" xfId="9" applyFont="1" applyFill="1" applyBorder="1" applyAlignment="1">
      <alignment horizontal="left"/>
    </xf>
    <xf numFmtId="0" fontId="18" fillId="7" borderId="39" xfId="9" applyFont="1" applyFill="1" applyBorder="1" applyAlignment="1">
      <alignment horizontal="left"/>
    </xf>
    <xf numFmtId="41" fontId="8" fillId="15" borderId="17" xfId="6" applyNumberFormat="1" applyFont="1" applyFill="1" applyBorder="1" applyAlignment="1">
      <alignment horizontal="left"/>
    </xf>
    <xf numFmtId="41" fontId="8" fillId="21" borderId="38" xfId="6" applyNumberFormat="1" applyFont="1" applyFill="1" applyBorder="1" applyAlignment="1"/>
    <xf numFmtId="0" fontId="68" fillId="2" borderId="0" xfId="6" applyFont="1" applyFill="1"/>
    <xf numFmtId="0" fontId="9" fillId="2" borderId="0" xfId="0" applyFont="1" applyFill="1" applyBorder="1" applyAlignment="1">
      <alignment horizontal="left"/>
    </xf>
    <xf numFmtId="41" fontId="8" fillId="16" borderId="15" xfId="6" applyNumberFormat="1" applyFont="1" applyFill="1" applyBorder="1"/>
    <xf numFmtId="41" fontId="8" fillId="16" borderId="40" xfId="6" applyNumberFormat="1" applyFont="1" applyFill="1" applyBorder="1"/>
    <xf numFmtId="41" fontId="18" fillId="13" borderId="15" xfId="6" applyNumberFormat="1" applyFont="1" applyFill="1" applyBorder="1"/>
    <xf numFmtId="41" fontId="18" fillId="13" borderId="40" xfId="6" applyNumberFormat="1" applyFont="1" applyFill="1" applyBorder="1"/>
    <xf numFmtId="41" fontId="8" fillId="22" borderId="15" xfId="6" applyNumberFormat="1" applyFont="1" applyFill="1" applyBorder="1"/>
    <xf numFmtId="41" fontId="8" fillId="22" borderId="40" xfId="6" applyNumberFormat="1" applyFont="1" applyFill="1" applyBorder="1"/>
    <xf numFmtId="0" fontId="9" fillId="0" borderId="41" xfId="9" applyNumberFormat="1" applyFont="1" applyFill="1" applyBorder="1" applyAlignment="1" applyProtection="1">
      <alignment horizontal="left" vertical="center" indent="1"/>
    </xf>
    <xf numFmtId="41" fontId="8" fillId="12" borderId="17" xfId="9" applyNumberFormat="1" applyFont="1" applyFill="1" applyBorder="1" applyAlignment="1"/>
    <xf numFmtId="0" fontId="9" fillId="0" borderId="42" xfId="9" applyNumberFormat="1" applyFont="1" applyFill="1" applyBorder="1" applyAlignment="1" applyProtection="1">
      <alignment horizontal="left" vertical="center" indent="1"/>
    </xf>
    <xf numFmtId="41" fontId="20" fillId="2" borderId="36" xfId="3" applyNumberFormat="1" applyFont="1" applyFill="1" applyBorder="1" applyProtection="1">
      <protection locked="0"/>
    </xf>
    <xf numFmtId="41" fontId="8" fillId="12" borderId="43" xfId="9" applyNumberFormat="1" applyFont="1" applyFill="1" applyBorder="1" applyAlignment="1"/>
    <xf numFmtId="41" fontId="8" fillId="12" borderId="34" xfId="9" applyNumberFormat="1" applyFont="1" applyFill="1" applyBorder="1" applyAlignment="1"/>
    <xf numFmtId="41" fontId="8" fillId="12" borderId="31" xfId="9" applyNumberFormat="1" applyFont="1" applyFill="1" applyBorder="1" applyAlignment="1"/>
    <xf numFmtId="41" fontId="8" fillId="12" borderId="32" xfId="9" applyNumberFormat="1" applyFont="1" applyFill="1" applyBorder="1" applyAlignment="1"/>
    <xf numFmtId="41" fontId="8" fillId="15" borderId="44" xfId="9" applyNumberFormat="1" applyFont="1" applyFill="1" applyBorder="1" applyAlignment="1"/>
    <xf numFmtId="0" fontId="8" fillId="15" borderId="45" xfId="9" applyFont="1" applyFill="1" applyBorder="1" applyAlignment="1">
      <alignment horizontal="left"/>
    </xf>
    <xf numFmtId="41" fontId="8" fillId="15" borderId="1" xfId="9" applyNumberFormat="1" applyFont="1" applyFill="1" applyBorder="1" applyAlignment="1"/>
    <xf numFmtId="41" fontId="8" fillId="15" borderId="13" xfId="9" applyNumberFormat="1" applyFont="1" applyFill="1" applyBorder="1" applyAlignment="1"/>
    <xf numFmtId="0" fontId="18" fillId="7" borderId="46" xfId="9" applyFont="1" applyFill="1" applyBorder="1" applyAlignment="1">
      <alignment horizontal="center"/>
    </xf>
    <xf numFmtId="0" fontId="18" fillId="7" borderId="47" xfId="9" applyFont="1" applyFill="1" applyBorder="1" applyAlignment="1">
      <alignment horizontal="centerContinuous"/>
    </xf>
    <xf numFmtId="0" fontId="18" fillId="7" borderId="18" xfId="9" applyFont="1" applyFill="1" applyBorder="1" applyAlignment="1">
      <alignment horizontal="centerContinuous"/>
    </xf>
    <xf numFmtId="41" fontId="8" fillId="15" borderId="48" xfId="9" applyNumberFormat="1" applyFont="1" applyFill="1" applyBorder="1" applyAlignment="1"/>
    <xf numFmtId="9" fontId="8" fillId="15" borderId="49" xfId="11" applyFont="1" applyFill="1" applyBorder="1" applyAlignment="1"/>
    <xf numFmtId="9" fontId="8" fillId="15" borderId="45" xfId="11" applyFont="1" applyFill="1" applyBorder="1" applyAlignment="1"/>
    <xf numFmtId="9" fontId="8" fillId="12" borderId="17" xfId="11" applyFont="1" applyFill="1" applyBorder="1" applyAlignment="1"/>
    <xf numFmtId="9" fontId="8" fillId="6" borderId="50" xfId="11" applyFont="1" applyFill="1" applyBorder="1"/>
    <xf numFmtId="3" fontId="9" fillId="2" borderId="51" xfId="9" applyNumberFormat="1" applyFont="1" applyFill="1" applyBorder="1" applyAlignment="1" applyProtection="1">
      <alignment horizontal="left" vertical="center" indent="1"/>
    </xf>
    <xf numFmtId="41" fontId="49" fillId="2" borderId="13" xfId="9" applyNumberFormat="1" applyFont="1" applyFill="1" applyBorder="1"/>
    <xf numFmtId="41" fontId="20" fillId="2" borderId="52" xfId="9" applyNumberFormat="1" applyFont="1" applyFill="1" applyBorder="1" applyProtection="1">
      <protection locked="0"/>
    </xf>
    <xf numFmtId="41" fontId="20" fillId="2" borderId="7" xfId="9" applyNumberFormat="1" applyFont="1" applyFill="1" applyBorder="1" applyProtection="1">
      <protection locked="0"/>
    </xf>
    <xf numFmtId="41" fontId="8" fillId="23" borderId="31" xfId="7" applyNumberFormat="1" applyFont="1" applyFill="1" applyBorder="1" applyAlignment="1"/>
    <xf numFmtId="41" fontId="8" fillId="23" borderId="32" xfId="7" applyNumberFormat="1" applyFont="1" applyFill="1" applyBorder="1" applyAlignment="1"/>
    <xf numFmtId="41" fontId="20" fillId="2" borderId="53" xfId="9" applyNumberFormat="1" applyFont="1" applyFill="1" applyBorder="1" applyProtection="1">
      <protection locked="0"/>
    </xf>
    <xf numFmtId="41" fontId="20" fillId="2" borderId="18" xfId="9" applyNumberFormat="1" applyFont="1" applyFill="1" applyBorder="1" applyProtection="1">
      <protection locked="0"/>
    </xf>
    <xf numFmtId="41" fontId="20" fillId="2" borderId="54" xfId="9" applyNumberFormat="1" applyFont="1" applyFill="1" applyBorder="1" applyProtection="1">
      <protection locked="0"/>
    </xf>
    <xf numFmtId="41" fontId="20" fillId="2" borderId="6" xfId="9" applyNumberFormat="1" applyFont="1" applyFill="1" applyBorder="1" applyProtection="1">
      <protection locked="0"/>
    </xf>
    <xf numFmtId="41" fontId="8" fillId="23" borderId="55" xfId="7" applyNumberFormat="1" applyFont="1" applyFill="1" applyBorder="1" applyAlignment="1"/>
    <xf numFmtId="41" fontId="8" fillId="23" borderId="17" xfId="7" applyNumberFormat="1" applyFont="1" applyFill="1" applyBorder="1" applyAlignment="1"/>
    <xf numFmtId="41" fontId="20" fillId="2" borderId="35" xfId="9" applyNumberFormat="1" applyFont="1" applyFill="1" applyBorder="1" applyProtection="1">
      <protection locked="0"/>
    </xf>
    <xf numFmtId="9" fontId="8" fillId="23" borderId="52" xfId="11" applyFont="1" applyFill="1" applyBorder="1" applyAlignment="1"/>
    <xf numFmtId="9" fontId="8" fillId="23" borderId="17" xfId="11" applyFont="1" applyFill="1" applyBorder="1" applyAlignment="1"/>
    <xf numFmtId="3" fontId="9" fillId="2" borderId="41" xfId="9" applyNumberFormat="1" applyFont="1" applyFill="1" applyBorder="1" applyAlignment="1" applyProtection="1">
      <alignment horizontal="left" vertical="center" indent="1"/>
    </xf>
    <xf numFmtId="3" fontId="9" fillId="2" borderId="42" xfId="9" applyNumberFormat="1" applyFont="1" applyFill="1" applyBorder="1" applyAlignment="1" applyProtection="1">
      <alignment horizontal="left" vertical="center" indent="1"/>
    </xf>
    <xf numFmtId="41" fontId="18" fillId="3" borderId="1" xfId="9" applyNumberFormat="1" applyFont="1" applyFill="1" applyBorder="1" applyAlignment="1"/>
    <xf numFmtId="0" fontId="11" fillId="0" borderId="7" xfId="10" applyNumberFormat="1" applyFont="1" applyBorder="1" applyAlignment="1" applyProtection="1">
      <alignment horizontal="left" vertical="center" indent="2"/>
      <protection locked="0"/>
    </xf>
    <xf numFmtId="49" fontId="11" fillId="0" borderId="7" xfId="14" applyNumberFormat="1" applyFont="1" applyBorder="1" applyAlignment="1" applyProtection="1">
      <alignment horizontal="left" vertical="center" indent="1"/>
      <protection locked="0"/>
    </xf>
    <xf numFmtId="41" fontId="69" fillId="8" borderId="6" xfId="6" applyNumberFormat="1" applyFont="1" applyFill="1" applyBorder="1" applyAlignment="1" applyProtection="1">
      <alignment horizontal="right" vertical="center"/>
      <protection locked="0"/>
    </xf>
    <xf numFmtId="41" fontId="20" fillId="2" borderId="6" xfId="6" applyNumberFormat="1" applyFont="1" applyFill="1" applyBorder="1" applyAlignment="1" applyProtection="1">
      <alignment horizontal="right"/>
      <protection locked="0"/>
    </xf>
    <xf numFmtId="0" fontId="66" fillId="8" borderId="0" xfId="6" applyFont="1" applyFill="1" applyProtection="1">
      <protection hidden="1"/>
    </xf>
    <xf numFmtId="0" fontId="70" fillId="0" borderId="0" xfId="0" applyFont="1" applyAlignment="1">
      <alignment horizontal="center"/>
    </xf>
    <xf numFmtId="0" fontId="18" fillId="13" borderId="45" xfId="6" applyFont="1" applyFill="1" applyBorder="1" applyAlignment="1">
      <alignment horizontal="left"/>
    </xf>
    <xf numFmtId="0" fontId="8" fillId="15" borderId="15" xfId="6" applyFont="1" applyFill="1" applyBorder="1" applyAlignment="1">
      <alignment horizontal="left" vertical="center"/>
    </xf>
    <xf numFmtId="0" fontId="8" fillId="16" borderId="15" xfId="6" applyFont="1" applyFill="1" applyBorder="1" applyAlignment="1">
      <alignment horizontal="left"/>
    </xf>
    <xf numFmtId="0" fontId="18" fillId="7" borderId="56" xfId="9" applyFont="1" applyFill="1" applyBorder="1" applyAlignment="1">
      <alignment horizontal="left"/>
    </xf>
    <xf numFmtId="0" fontId="18" fillId="7" borderId="57" xfId="9" applyFont="1" applyFill="1" applyBorder="1" applyAlignment="1">
      <alignment horizontal="left"/>
    </xf>
    <xf numFmtId="0" fontId="18" fillId="7" borderId="34" xfId="9" applyFont="1" applyFill="1" applyBorder="1" applyAlignment="1">
      <alignment horizontal="centerContinuous"/>
    </xf>
    <xf numFmtId="0" fontId="30" fillId="24" borderId="7" xfId="6" applyFont="1" applyFill="1" applyBorder="1" applyAlignment="1">
      <alignment horizontal="left"/>
    </xf>
    <xf numFmtId="41" fontId="8" fillId="24" borderId="7" xfId="6" applyNumberFormat="1" applyFont="1" applyFill="1" applyBorder="1" applyAlignment="1"/>
    <xf numFmtId="0" fontId="8" fillId="15" borderId="38" xfId="6" applyFont="1" applyFill="1" applyBorder="1" applyAlignment="1">
      <alignment horizontal="left"/>
    </xf>
    <xf numFmtId="0" fontId="18" fillId="13" borderId="15" xfId="6" applyFont="1" applyFill="1" applyBorder="1" applyAlignment="1">
      <alignment horizontal="left"/>
    </xf>
    <xf numFmtId="0" fontId="8" fillId="18" borderId="15" xfId="6" applyFont="1" applyFill="1" applyBorder="1" applyAlignment="1">
      <alignment horizontal="left" vertical="center"/>
    </xf>
    <xf numFmtId="0" fontId="49" fillId="10" borderId="15" xfId="6" applyFont="1" applyFill="1" applyBorder="1" applyAlignment="1">
      <alignment horizontal="left"/>
    </xf>
    <xf numFmtId="10" fontId="8" fillId="22" borderId="15" xfId="6" applyNumberFormat="1" applyFont="1" applyFill="1" applyBorder="1" applyAlignment="1">
      <alignment horizontal="left" wrapText="1"/>
    </xf>
    <xf numFmtId="43" fontId="52" fillId="0" borderId="0" xfId="0" applyNumberFormat="1" applyFont="1" applyFill="1"/>
    <xf numFmtId="0" fontId="64" fillId="25" borderId="6" xfId="14" applyNumberFormat="1" applyFont="1" applyFill="1" applyBorder="1" applyAlignment="1">
      <alignment horizontal="left" vertical="center"/>
    </xf>
    <xf numFmtId="49" fontId="64" fillId="25" borderId="6" xfId="14" applyNumberFormat="1" applyFont="1" applyFill="1" applyBorder="1" applyAlignment="1">
      <alignment horizontal="left" vertical="center"/>
    </xf>
    <xf numFmtId="0" fontId="30" fillId="12" borderId="58" xfId="9" applyFont="1" applyFill="1" applyBorder="1" applyAlignment="1">
      <alignment horizontal="left"/>
    </xf>
    <xf numFmtId="0" fontId="30" fillId="12" borderId="33" xfId="9" applyFont="1" applyFill="1" applyBorder="1" applyAlignment="1">
      <alignment horizontal="left"/>
    </xf>
    <xf numFmtId="3" fontId="8" fillId="26" borderId="59" xfId="9" applyNumberFormat="1" applyFont="1" applyFill="1" applyBorder="1" applyAlignment="1" applyProtection="1">
      <alignment horizontal="left" vertical="center" indent="1"/>
    </xf>
    <xf numFmtId="0" fontId="58" fillId="13" borderId="13" xfId="8" applyFont="1" applyFill="1" applyBorder="1" applyAlignment="1">
      <alignment horizontal="left" wrapText="1"/>
    </xf>
    <xf numFmtId="0" fontId="71" fillId="4" borderId="1" xfId="8" applyFont="1" applyFill="1" applyBorder="1" applyAlignment="1">
      <alignment horizontal="left" vertical="center"/>
    </xf>
    <xf numFmtId="0" fontId="71" fillId="4" borderId="1" xfId="8" applyFont="1" applyFill="1" applyBorder="1" applyAlignment="1">
      <alignment horizontal="left" vertical="center" wrapText="1"/>
    </xf>
    <xf numFmtId="9" fontId="72" fillId="4" borderId="1" xfId="13" applyFont="1" applyFill="1" applyBorder="1" applyAlignment="1">
      <alignment horizontal="center" vertical="center" wrapText="1"/>
    </xf>
    <xf numFmtId="0" fontId="72" fillId="4" borderId="1" xfId="8" applyFont="1" applyFill="1" applyBorder="1" applyAlignment="1">
      <alignment horizontal="center" vertical="center" wrapText="1"/>
    </xf>
    <xf numFmtId="9" fontId="9" fillId="0" borderId="1" xfId="11" applyFont="1" applyBorder="1" applyAlignment="1">
      <alignment horizontal="center"/>
    </xf>
    <xf numFmtId="9" fontId="9" fillId="0" borderId="1" xfId="0" applyNumberFormat="1" applyFont="1" applyBorder="1" applyAlignment="1">
      <alignment horizontal="center"/>
    </xf>
    <xf numFmtId="0" fontId="44" fillId="8" borderId="0" xfId="6" applyFont="1" applyFill="1"/>
    <xf numFmtId="0" fontId="6" fillId="14" borderId="13" xfId="6" applyFont="1" applyFill="1" applyBorder="1"/>
    <xf numFmtId="0" fontId="27" fillId="8" borderId="60" xfId="6" applyFont="1" applyFill="1" applyBorder="1"/>
    <xf numFmtId="0" fontId="27" fillId="8" borderId="60" xfId="6" applyFont="1" applyFill="1" applyBorder="1" applyAlignment="1">
      <alignment horizontal="centerContinuous"/>
    </xf>
    <xf numFmtId="0" fontId="73" fillId="8" borderId="60" xfId="6" applyFont="1" applyFill="1" applyBorder="1" applyAlignment="1">
      <alignment horizontal="centerContinuous"/>
    </xf>
    <xf numFmtId="0" fontId="9" fillId="8" borderId="0" xfId="0" applyFont="1" applyFill="1" applyBorder="1"/>
    <xf numFmtId="0" fontId="74" fillId="0" borderId="0" xfId="0" applyFont="1"/>
    <xf numFmtId="0" fontId="0" fillId="2" borderId="0" xfId="0" applyFont="1" applyFill="1" applyBorder="1" applyProtection="1">
      <protection hidden="1"/>
    </xf>
    <xf numFmtId="0" fontId="24" fillId="2" borderId="0" xfId="0" applyFont="1" applyFill="1" applyBorder="1" applyProtection="1">
      <protection locked="0"/>
    </xf>
    <xf numFmtId="0" fontId="24" fillId="2" borderId="0" xfId="0" applyFont="1" applyFill="1" applyBorder="1" applyProtection="1"/>
    <xf numFmtId="0" fontId="24" fillId="2" borderId="0" xfId="0" applyFont="1" applyFill="1" applyProtection="1"/>
    <xf numFmtId="0" fontId="24" fillId="0" borderId="0" xfId="0" applyFont="1" applyProtection="1"/>
    <xf numFmtId="0" fontId="33" fillId="0" borderId="0" xfId="0" applyFont="1" applyProtection="1"/>
    <xf numFmtId="0" fontId="33" fillId="0" borderId="0" xfId="0" applyFont="1"/>
    <xf numFmtId="0" fontId="49" fillId="27" borderId="12" xfId="6" applyFont="1" applyFill="1" applyBorder="1" applyAlignment="1">
      <alignment horizontal="left"/>
    </xf>
    <xf numFmtId="0" fontId="75" fillId="27" borderId="12" xfId="6" applyFont="1" applyFill="1" applyBorder="1" applyAlignment="1">
      <alignment horizontal="left"/>
    </xf>
    <xf numFmtId="0" fontId="75" fillId="27" borderId="13" xfId="6" applyFont="1" applyFill="1" applyBorder="1" applyAlignment="1">
      <alignment horizontal="left"/>
    </xf>
    <xf numFmtId="0" fontId="75" fillId="27" borderId="14" xfId="6" applyFont="1" applyFill="1" applyBorder="1" applyAlignment="1">
      <alignment horizontal="left"/>
    </xf>
    <xf numFmtId="0" fontId="27" fillId="28" borderId="61" xfId="6" applyFont="1" applyFill="1" applyBorder="1"/>
    <xf numFmtId="0" fontId="44" fillId="28" borderId="61" xfId="6" applyFill="1" applyBorder="1"/>
    <xf numFmtId="0" fontId="27" fillId="28" borderId="61" xfId="6" applyFont="1" applyFill="1" applyBorder="1" applyAlignment="1">
      <alignment horizontal="centerContinuous"/>
    </xf>
    <xf numFmtId="0" fontId="44" fillId="28" borderId="61" xfId="6" applyFill="1" applyBorder="1" applyAlignment="1">
      <alignment horizontal="centerContinuous"/>
    </xf>
    <xf numFmtId="0" fontId="24" fillId="28" borderId="0" xfId="6" applyFont="1" applyFill="1" applyBorder="1" applyAlignment="1">
      <alignment horizontal="right"/>
    </xf>
    <xf numFmtId="0" fontId="55" fillId="28" borderId="0" xfId="6" applyFont="1" applyFill="1" applyBorder="1" applyAlignment="1" applyProtection="1">
      <alignment horizontal="left" indent="1"/>
      <protection locked="0"/>
    </xf>
    <xf numFmtId="0" fontId="44" fillId="28" borderId="0" xfId="6" applyFont="1" applyFill="1" applyBorder="1"/>
    <xf numFmtId="0" fontId="44" fillId="28" borderId="0" xfId="6" applyFont="1" applyFill="1" applyBorder="1" applyAlignment="1" applyProtection="1">
      <alignment horizontal="left"/>
      <protection locked="0" hidden="1"/>
    </xf>
    <xf numFmtId="0" fontId="55" fillId="28" borderId="0" xfId="6" applyFont="1" applyFill="1" applyBorder="1" applyAlignment="1">
      <alignment horizontal="left" indent="1"/>
    </xf>
    <xf numFmtId="0" fontId="44" fillId="28" borderId="0" xfId="6" applyFont="1" applyFill="1" applyBorder="1" applyAlignment="1">
      <alignment horizontal="left"/>
    </xf>
    <xf numFmtId="0" fontId="12" fillId="8" borderId="13" xfId="0" applyFont="1" applyFill="1" applyBorder="1"/>
    <xf numFmtId="0" fontId="54" fillId="8" borderId="13" xfId="6" applyFont="1" applyFill="1" applyBorder="1" applyAlignment="1" applyProtection="1">
      <alignment horizontal="left" indent="1"/>
      <protection locked="0"/>
    </xf>
    <xf numFmtId="0" fontId="44" fillId="8" borderId="13" xfId="6" applyFont="1" applyFill="1" applyBorder="1"/>
    <xf numFmtId="0" fontId="55" fillId="29" borderId="0" xfId="6" applyFont="1" applyFill="1" applyBorder="1" applyAlignment="1">
      <alignment horizontal="left" indent="1"/>
    </xf>
    <xf numFmtId="9" fontId="19" fillId="29" borderId="0" xfId="6" applyNumberFormat="1" applyFont="1" applyFill="1" applyBorder="1" applyAlignment="1">
      <alignment horizontal="center"/>
    </xf>
    <xf numFmtId="9" fontId="19" fillId="29" borderId="0" xfId="6" applyNumberFormat="1" applyFont="1" applyFill="1" applyBorder="1" applyAlignment="1" applyProtection="1">
      <alignment horizontal="left"/>
      <protection locked="0" hidden="1"/>
    </xf>
    <xf numFmtId="0" fontId="9" fillId="29" borderId="0" xfId="0" applyFont="1" applyFill="1"/>
    <xf numFmtId="0" fontId="44" fillId="29" borderId="0" xfId="6" applyFill="1" applyAlignment="1" applyProtection="1">
      <alignment horizontal="left"/>
      <protection locked="0" hidden="1"/>
    </xf>
    <xf numFmtId="0" fontId="44" fillId="29" borderId="0" xfId="6" applyFill="1"/>
    <xf numFmtId="0" fontId="12" fillId="30" borderId="0" xfId="0" applyFont="1" applyFill="1" applyBorder="1"/>
    <xf numFmtId="0" fontId="54" fillId="30" borderId="0" xfId="6" applyFont="1" applyFill="1" applyBorder="1" applyAlignment="1" applyProtection="1">
      <alignment horizontal="left" indent="1"/>
      <protection locked="0"/>
    </xf>
    <xf numFmtId="0" fontId="44" fillId="30" borderId="0" xfId="6" applyFont="1" applyFill="1" applyBorder="1"/>
    <xf numFmtId="0" fontId="55" fillId="30" borderId="0" xfId="6" applyFont="1" applyFill="1" applyBorder="1" applyAlignment="1">
      <alignment horizontal="left" indent="1"/>
    </xf>
    <xf numFmtId="9" fontId="19" fillId="30" borderId="0" xfId="6" applyNumberFormat="1" applyFont="1" applyFill="1" applyBorder="1" applyAlignment="1">
      <alignment horizontal="center"/>
    </xf>
    <xf numFmtId="9" fontId="19" fillId="30" borderId="0" xfId="6" applyNumberFormat="1" applyFont="1" applyFill="1" applyBorder="1" applyAlignment="1" applyProtection="1">
      <alignment horizontal="left"/>
      <protection locked="0" hidden="1"/>
    </xf>
    <xf numFmtId="0" fontId="76" fillId="30" borderId="0" xfId="6" applyFont="1" applyFill="1" applyBorder="1"/>
    <xf numFmtId="0" fontId="24" fillId="2" borderId="0" xfId="0" applyFont="1" applyFill="1" applyAlignment="1" applyProtection="1">
      <alignment horizontal="left"/>
    </xf>
    <xf numFmtId="0" fontId="6" fillId="31" borderId="12" xfId="6" applyFont="1" applyFill="1" applyBorder="1"/>
    <xf numFmtId="0" fontId="6" fillId="31" borderId="13" xfId="6" applyFont="1" applyFill="1" applyBorder="1"/>
    <xf numFmtId="0" fontId="6" fillId="31" borderId="14" xfId="6" applyFont="1" applyFill="1" applyBorder="1"/>
    <xf numFmtId="0" fontId="76" fillId="29" borderId="0" xfId="6" applyFont="1" applyFill="1" applyBorder="1"/>
    <xf numFmtId="0" fontId="57" fillId="2" borderId="0" xfId="0" applyFont="1" applyFill="1" applyProtection="1"/>
    <xf numFmtId="0" fontId="57" fillId="0" borderId="0" xfId="0" applyFont="1" applyProtection="1">
      <protection locked="0"/>
    </xf>
    <xf numFmtId="0" fontId="57" fillId="0" borderId="0" xfId="0" applyFont="1" applyProtection="1"/>
    <xf numFmtId="0" fontId="57" fillId="2" borderId="0" xfId="0" applyFont="1" applyFill="1" applyAlignment="1" applyProtection="1">
      <alignment horizontal="left"/>
    </xf>
    <xf numFmtId="0" fontId="61" fillId="2" borderId="0" xfId="0" applyFont="1" applyFill="1"/>
    <xf numFmtId="0" fontId="11" fillId="0" borderId="7" xfId="14" applyNumberFormat="1" applyFont="1" applyBorder="1" applyAlignment="1" applyProtection="1">
      <alignment horizontal="left" vertical="center" indent="1"/>
      <protection locked="0"/>
    </xf>
    <xf numFmtId="0" fontId="10" fillId="0" borderId="7" xfId="14" applyNumberFormat="1" applyFont="1" applyBorder="1" applyAlignment="1" applyProtection="1">
      <alignment horizontal="left" vertical="center" indent="1"/>
      <protection locked="0"/>
    </xf>
    <xf numFmtId="0" fontId="8" fillId="0" borderId="1" xfId="0" applyFont="1" applyBorder="1" applyAlignment="1">
      <alignment horizontal="center"/>
    </xf>
    <xf numFmtId="0" fontId="8" fillId="0" borderId="1" xfId="14" applyNumberFormat="1" applyFont="1" applyBorder="1" applyAlignment="1">
      <alignment horizontal="left" vertical="center"/>
    </xf>
    <xf numFmtId="9" fontId="8" fillId="12" borderId="1" xfId="11" applyFont="1" applyFill="1" applyBorder="1" applyAlignment="1">
      <alignment horizontal="center" vertical="center"/>
    </xf>
    <xf numFmtId="43" fontId="49" fillId="11" borderId="6" xfId="1" applyFont="1" applyFill="1" applyBorder="1" applyAlignment="1" applyProtection="1">
      <alignment horizontal="center" vertical="center"/>
    </xf>
    <xf numFmtId="43" fontId="9" fillId="12" borderId="7" xfId="1" applyFont="1" applyFill="1" applyBorder="1" applyAlignment="1" applyProtection="1">
      <alignment horizontal="center" vertical="center"/>
    </xf>
    <xf numFmtId="0" fontId="9" fillId="0" borderId="0" xfId="0" applyFont="1" applyProtection="1"/>
    <xf numFmtId="0" fontId="49" fillId="13" borderId="3" xfId="14" applyNumberFormat="1" applyFont="1" applyFill="1" applyBorder="1" applyAlignment="1" applyProtection="1">
      <alignment horizontal="center" vertical="center" wrapText="1"/>
    </xf>
    <xf numFmtId="43" fontId="49" fillId="10" borderId="5" xfId="1" applyFont="1" applyFill="1" applyBorder="1" applyAlignment="1" applyProtection="1">
      <alignment horizontal="center" vertical="center"/>
    </xf>
    <xf numFmtId="0" fontId="10" fillId="12" borderId="7" xfId="14" applyNumberFormat="1" applyFont="1" applyFill="1" applyBorder="1" applyAlignment="1" applyProtection="1">
      <alignment horizontal="left" vertical="center"/>
    </xf>
    <xf numFmtId="0" fontId="8" fillId="12" borderId="7" xfId="14" applyNumberFormat="1" applyFont="1" applyFill="1" applyBorder="1" applyAlignment="1" applyProtection="1">
      <alignment horizontal="left" vertical="center"/>
    </xf>
    <xf numFmtId="49" fontId="64" fillId="25" borderId="6" xfId="14" applyNumberFormat="1" applyFont="1" applyFill="1" applyBorder="1" applyAlignment="1" applyProtection="1">
      <alignment horizontal="left" vertical="center"/>
    </xf>
    <xf numFmtId="49" fontId="65" fillId="12" borderId="6" xfId="14" applyNumberFormat="1" applyFont="1" applyFill="1" applyBorder="1" applyAlignment="1" applyProtection="1">
      <alignment horizontal="left" vertical="center"/>
    </xf>
    <xf numFmtId="9" fontId="9" fillId="12" borderId="7" xfId="1" applyNumberFormat="1" applyFont="1" applyFill="1" applyBorder="1" applyAlignment="1" applyProtection="1">
      <alignment horizontal="center" vertical="center"/>
    </xf>
    <xf numFmtId="49" fontId="10" fillId="0" borderId="2" xfId="14" applyNumberFormat="1" applyFont="1" applyBorder="1" applyAlignment="1" applyProtection="1">
      <alignment horizontal="center" vertical="center"/>
    </xf>
    <xf numFmtId="49" fontId="10" fillId="0" borderId="10" xfId="14" applyNumberFormat="1" applyFont="1" applyBorder="1" applyAlignment="1" applyProtection="1">
      <alignment horizontal="center" vertical="center"/>
    </xf>
    <xf numFmtId="0" fontId="8" fillId="16" borderId="19" xfId="14" applyNumberFormat="1" applyFont="1" applyFill="1" applyBorder="1" applyAlignment="1" applyProtection="1">
      <alignment horizontal="left" vertical="center"/>
    </xf>
    <xf numFmtId="0" fontId="10" fillId="0" borderId="0" xfId="14" applyNumberFormat="1" applyFont="1" applyAlignment="1" applyProtection="1">
      <alignment horizontal="left" vertical="center"/>
    </xf>
    <xf numFmtId="43" fontId="11" fillId="0" borderId="0" xfId="14" applyNumberFormat="1" applyFont="1" applyProtection="1"/>
    <xf numFmtId="0" fontId="11" fillId="0" borderId="0" xfId="14" applyNumberFormat="1" applyFont="1" applyProtection="1"/>
    <xf numFmtId="0" fontId="11" fillId="0" borderId="0" xfId="14" applyNumberFormat="1" applyFont="1" applyFill="1" applyProtection="1"/>
    <xf numFmtId="0" fontId="14" fillId="0" borderId="0" xfId="14" applyNumberFormat="1" applyFont="1" applyProtection="1"/>
    <xf numFmtId="0" fontId="49" fillId="9" borderId="8" xfId="14" applyNumberFormat="1" applyFont="1" applyFill="1" applyBorder="1" applyAlignment="1" applyProtection="1">
      <alignment horizontal="left" vertical="center"/>
    </xf>
    <xf numFmtId="3" fontId="61" fillId="2" borderId="0" xfId="0" applyNumberFormat="1" applyFont="1" applyFill="1" applyBorder="1" applyAlignment="1" applyProtection="1">
      <alignment horizontal="left"/>
    </xf>
    <xf numFmtId="0" fontId="0" fillId="2" borderId="0" xfId="0" applyFill="1" applyBorder="1" applyAlignment="1" applyProtection="1">
      <alignment horizontal="left"/>
    </xf>
    <xf numFmtId="0" fontId="16" fillId="0" borderId="0" xfId="0" applyFont="1" applyFill="1" applyBorder="1" applyAlignment="1" applyProtection="1">
      <alignment horizontal="left"/>
    </xf>
    <xf numFmtId="0" fontId="7" fillId="0" borderId="0" xfId="0" applyFont="1" applyFill="1" applyBorder="1" applyProtection="1"/>
    <xf numFmtId="0" fontId="7" fillId="0" borderId="0" xfId="0" applyFont="1" applyFill="1" applyProtection="1"/>
    <xf numFmtId="49" fontId="8" fillId="19" borderId="3" xfId="14" applyNumberFormat="1" applyFont="1" applyFill="1" applyBorder="1" applyAlignment="1" applyProtection="1">
      <alignment horizontal="left" vertical="center"/>
    </xf>
    <xf numFmtId="49" fontId="49" fillId="9" borderId="19" xfId="14" applyNumberFormat="1" applyFont="1" applyFill="1" applyBorder="1" applyAlignment="1" applyProtection="1">
      <alignment horizontal="left" vertical="center"/>
    </xf>
    <xf numFmtId="0" fontId="12" fillId="0" borderId="0" xfId="0" applyFont="1" applyFill="1" applyAlignment="1" applyProtection="1">
      <alignment horizontal="left"/>
    </xf>
    <xf numFmtId="0" fontId="51" fillId="0" borderId="0" xfId="0" applyFont="1" applyProtection="1"/>
    <xf numFmtId="0" fontId="60" fillId="0" borderId="0" xfId="0" applyFont="1" applyFill="1" applyProtection="1"/>
    <xf numFmtId="0" fontId="8" fillId="8" borderId="3" xfId="14" applyNumberFormat="1" applyFont="1" applyFill="1" applyBorder="1" applyAlignment="1" applyProtection="1">
      <alignment horizontal="center" vertical="center" wrapText="1"/>
    </xf>
    <xf numFmtId="49" fontId="11" fillId="12" borderId="9" xfId="14" applyNumberFormat="1" applyFont="1" applyFill="1" applyBorder="1" applyAlignment="1" applyProtection="1">
      <alignment horizontal="left" vertical="center" indent="1"/>
      <protection hidden="1"/>
    </xf>
    <xf numFmtId="43" fontId="9" fillId="12" borderId="7" xfId="1" applyFont="1" applyFill="1" applyBorder="1" applyAlignment="1" applyProtection="1">
      <alignment horizontal="center" vertical="center"/>
      <protection hidden="1"/>
    </xf>
    <xf numFmtId="49" fontId="10" fillId="12" borderId="9" xfId="14" applyNumberFormat="1" applyFont="1" applyFill="1" applyBorder="1" applyAlignment="1" applyProtection="1">
      <alignment horizontal="left" vertical="center" indent="1"/>
      <protection hidden="1"/>
    </xf>
    <xf numFmtId="9" fontId="9" fillId="12" borderId="7" xfId="1" applyNumberFormat="1" applyFont="1" applyFill="1" applyBorder="1" applyAlignment="1" applyProtection="1">
      <alignment horizontal="center" vertical="center"/>
      <protection hidden="1"/>
    </xf>
    <xf numFmtId="49" fontId="10" fillId="0" borderId="2" xfId="14" applyNumberFormat="1" applyFont="1" applyBorder="1" applyAlignment="1" applyProtection="1">
      <alignment horizontal="center" vertical="center"/>
      <protection hidden="1"/>
    </xf>
    <xf numFmtId="49" fontId="10" fillId="0" borderId="10" xfId="14" applyNumberFormat="1" applyFont="1" applyBorder="1" applyAlignment="1" applyProtection="1">
      <alignment horizontal="center" vertical="center"/>
      <protection hidden="1"/>
    </xf>
    <xf numFmtId="0" fontId="8" fillId="8" borderId="3" xfId="14" applyNumberFormat="1" applyFont="1" applyFill="1" applyBorder="1" applyAlignment="1" applyProtection="1">
      <alignment horizontal="center" vertical="center" wrapText="1"/>
      <protection hidden="1"/>
    </xf>
    <xf numFmtId="0" fontId="12" fillId="0" borderId="0" xfId="0" applyFont="1" applyFill="1" applyAlignment="1" applyProtection="1">
      <alignment horizontal="left"/>
      <protection hidden="1"/>
    </xf>
    <xf numFmtId="0" fontId="7" fillId="0" borderId="0" xfId="0" applyFont="1" applyFill="1" applyProtection="1">
      <protection hidden="1"/>
    </xf>
    <xf numFmtId="9" fontId="9" fillId="12" borderId="7" xfId="11" applyFont="1" applyFill="1" applyBorder="1" applyAlignment="1" applyProtection="1">
      <alignment horizontal="center" vertical="center"/>
      <protection hidden="1"/>
    </xf>
    <xf numFmtId="0" fontId="10" fillId="0" borderId="0" xfId="0" applyNumberFormat="1" applyFont="1" applyFill="1" applyBorder="1" applyAlignment="1" applyProtection="1">
      <alignment horizontal="left" vertical="top" wrapText="1"/>
      <protection hidden="1"/>
    </xf>
    <xf numFmtId="165" fontId="15" fillId="0" borderId="0" xfId="0" applyNumberFormat="1" applyFont="1" applyFill="1" applyBorder="1" applyAlignment="1" applyProtection="1">
      <alignment horizontal="left" vertical="top" wrapText="1"/>
      <protection hidden="1"/>
    </xf>
    <xf numFmtId="9" fontId="15" fillId="0" borderId="0" xfId="11" applyFont="1" applyFill="1" applyBorder="1" applyAlignment="1" applyProtection="1">
      <alignment horizontal="right" vertical="top" wrapText="1"/>
      <protection hidden="1"/>
    </xf>
    <xf numFmtId="164" fontId="15" fillId="0" borderId="0" xfId="0" applyNumberFormat="1" applyFont="1" applyFill="1" applyBorder="1" applyAlignment="1" applyProtection="1">
      <alignment horizontal="left" vertical="top" wrapText="1"/>
      <protection hidden="1"/>
    </xf>
    <xf numFmtId="9" fontId="12" fillId="0" borderId="0" xfId="11" applyFont="1" applyFill="1" applyBorder="1" applyAlignment="1" applyProtection="1">
      <protection hidden="1"/>
    </xf>
    <xf numFmtId="164" fontId="7" fillId="0" borderId="0" xfId="4" applyNumberFormat="1" applyFont="1" applyFill="1" applyBorder="1" applyProtection="1">
      <protection hidden="1"/>
    </xf>
    <xf numFmtId="165" fontId="12" fillId="0" borderId="0" xfId="0" applyNumberFormat="1" applyFont="1" applyFill="1" applyBorder="1" applyProtection="1">
      <protection hidden="1"/>
    </xf>
    <xf numFmtId="9" fontId="7" fillId="0" borderId="0" xfId="11" applyFont="1" applyFill="1" applyBorder="1" applyProtection="1">
      <protection hidden="1"/>
    </xf>
    <xf numFmtId="0" fontId="45" fillId="2" borderId="0" xfId="6" applyFont="1" applyFill="1" applyAlignment="1">
      <alignment horizontal="left" vertical="center" wrapText="1"/>
    </xf>
    <xf numFmtId="0" fontId="13" fillId="2" borderId="0" xfId="0" applyFont="1" applyFill="1"/>
    <xf numFmtId="0" fontId="44" fillId="2" borderId="0" xfId="6" applyFill="1" applyProtection="1">
      <protection hidden="1"/>
    </xf>
    <xf numFmtId="0" fontId="45" fillId="2" borderId="0" xfId="6" applyFont="1" applyFill="1" applyProtection="1">
      <protection hidden="1"/>
    </xf>
    <xf numFmtId="0" fontId="77" fillId="0" borderId="0" xfId="0" applyFont="1" applyProtection="1">
      <protection hidden="1"/>
    </xf>
    <xf numFmtId="0" fontId="34" fillId="2" borderId="0" xfId="9" applyFont="1" applyFill="1"/>
    <xf numFmtId="0" fontId="78" fillId="2" borderId="0" xfId="6" applyFont="1" applyFill="1"/>
    <xf numFmtId="0" fontId="51" fillId="8" borderId="0" xfId="0" applyFont="1" applyFill="1"/>
    <xf numFmtId="0" fontId="0" fillId="8" borderId="0" xfId="0" applyFill="1" applyBorder="1"/>
    <xf numFmtId="43" fontId="9" fillId="8" borderId="0" xfId="0" applyNumberFormat="1" applyFont="1" applyFill="1"/>
    <xf numFmtId="0" fontId="0" fillId="8" borderId="0" xfId="0" applyFill="1" applyBorder="1" applyAlignment="1">
      <alignment horizontal="left"/>
    </xf>
    <xf numFmtId="0" fontId="14" fillId="8" borderId="0" xfId="0" applyFont="1" applyFill="1"/>
    <xf numFmtId="9" fontId="0" fillId="0" borderId="1" xfId="0" applyNumberFormat="1" applyFont="1" applyBorder="1"/>
    <xf numFmtId="0" fontId="78" fillId="0" borderId="0" xfId="6" applyFont="1"/>
    <xf numFmtId="0" fontId="56" fillId="0" borderId="0" xfId="0" applyFont="1" applyProtection="1">
      <protection hidden="1"/>
    </xf>
    <xf numFmtId="0" fontId="10" fillId="32" borderId="1" xfId="14" applyNumberFormat="1" applyFont="1" applyFill="1" applyBorder="1" applyAlignment="1" applyProtection="1">
      <alignment horizontal="center" vertical="center"/>
      <protection hidden="1"/>
    </xf>
    <xf numFmtId="0" fontId="49" fillId="32" borderId="1" xfId="14" applyNumberFormat="1" applyFont="1" applyFill="1" applyBorder="1" applyAlignment="1" applyProtection="1">
      <alignment horizontal="center" vertical="center"/>
      <protection hidden="1"/>
    </xf>
    <xf numFmtId="0" fontId="10" fillId="32" borderId="12" xfId="14" applyNumberFormat="1" applyFont="1" applyFill="1" applyBorder="1" applyAlignment="1" applyProtection="1">
      <alignment horizontal="center" vertical="center"/>
      <protection hidden="1"/>
    </xf>
    <xf numFmtId="0" fontId="0" fillId="0" borderId="12" xfId="0" applyBorder="1"/>
    <xf numFmtId="0" fontId="45" fillId="0" borderId="0" xfId="6" applyFont="1"/>
    <xf numFmtId="9" fontId="0" fillId="0" borderId="1" xfId="11" applyFont="1" applyBorder="1"/>
    <xf numFmtId="0" fontId="9" fillId="8" borderId="6" xfId="6" applyFont="1" applyFill="1" applyBorder="1" applyAlignment="1" applyProtection="1">
      <alignment horizontal="left"/>
      <protection locked="0"/>
    </xf>
    <xf numFmtId="0" fontId="9" fillId="0" borderId="6" xfId="6" applyFont="1" applyFill="1" applyBorder="1" applyAlignment="1" applyProtection="1">
      <alignment horizontal="left" vertical="center"/>
      <protection locked="0"/>
    </xf>
    <xf numFmtId="0" fontId="9" fillId="0" borderId="18" xfId="6" applyFont="1" applyFill="1" applyBorder="1" applyAlignment="1" applyProtection="1">
      <alignment horizontal="left" vertical="center"/>
      <protection locked="0"/>
    </xf>
    <xf numFmtId="0" fontId="19" fillId="28" borderId="0" xfId="6" applyFont="1" applyFill="1" applyAlignment="1">
      <alignment horizontal="right"/>
    </xf>
    <xf numFmtId="0" fontId="54" fillId="28" borderId="0" xfId="6" applyFont="1" applyFill="1" applyAlignment="1" applyProtection="1">
      <alignment horizontal="left" indent="1"/>
      <protection locked="0"/>
    </xf>
    <xf numFmtId="0" fontId="44" fillId="28" borderId="0" xfId="6" applyFont="1" applyFill="1"/>
    <xf numFmtId="0" fontId="0" fillId="0" borderId="0" xfId="0" applyProtection="1">
      <protection locked="0"/>
    </xf>
    <xf numFmtId="0" fontId="45" fillId="2" borderId="0" xfId="6" applyFont="1" applyFill="1" applyAlignment="1">
      <alignment horizontal="right" vertical="center"/>
    </xf>
    <xf numFmtId="0" fontId="45" fillId="0" borderId="0" xfId="6" applyFont="1" applyAlignment="1">
      <alignment horizontal="right"/>
    </xf>
    <xf numFmtId="0" fontId="31" fillId="2" borderId="60" xfId="6" applyFont="1" applyFill="1" applyBorder="1" applyAlignment="1" applyProtection="1">
      <alignment horizontal="center"/>
      <protection locked="0"/>
    </xf>
    <xf numFmtId="0" fontId="52" fillId="0" borderId="0" xfId="0" applyFont="1" applyFill="1" applyProtection="1"/>
    <xf numFmtId="9" fontId="8" fillId="12" borderId="7" xfId="11" applyFont="1" applyFill="1" applyBorder="1" applyAlignment="1"/>
    <xf numFmtId="41" fontId="18" fillId="3" borderId="30" xfId="9" applyNumberFormat="1" applyFont="1" applyFill="1" applyBorder="1" applyAlignment="1"/>
    <xf numFmtId="9" fontId="9" fillId="12" borderId="7" xfId="11" applyFont="1" applyFill="1" applyBorder="1" applyAlignment="1" applyProtection="1">
      <alignment horizontal="center" vertical="center"/>
    </xf>
    <xf numFmtId="165" fontId="15" fillId="0" borderId="0" xfId="0" applyNumberFormat="1" applyFont="1" applyFill="1" applyBorder="1" applyAlignment="1" applyProtection="1">
      <alignment horizontal="left" vertical="top" wrapText="1"/>
    </xf>
    <xf numFmtId="9" fontId="15" fillId="0" borderId="0" xfId="11" applyFont="1" applyFill="1" applyBorder="1" applyAlignment="1" applyProtection="1">
      <alignment horizontal="right" vertical="top" wrapText="1"/>
    </xf>
    <xf numFmtId="164" fontId="15" fillId="0" borderId="0" xfId="0" applyNumberFormat="1" applyFont="1" applyFill="1" applyBorder="1" applyAlignment="1" applyProtection="1">
      <alignment horizontal="left" vertical="top" wrapText="1"/>
    </xf>
    <xf numFmtId="9" fontId="12" fillId="0" borderId="0" xfId="11" applyFont="1" applyFill="1" applyBorder="1" applyAlignment="1" applyProtection="1"/>
    <xf numFmtId="164" fontId="7" fillId="0" borderId="0" xfId="4" applyNumberFormat="1" applyFont="1" applyFill="1" applyBorder="1" applyProtection="1"/>
    <xf numFmtId="0" fontId="8" fillId="15" borderId="62" xfId="9" applyFont="1" applyFill="1" applyBorder="1" applyAlignment="1">
      <alignment horizontal="left"/>
    </xf>
    <xf numFmtId="0" fontId="8" fillId="6" borderId="45" xfId="9" applyFont="1" applyFill="1" applyBorder="1" applyAlignment="1">
      <alignment horizontal="left"/>
    </xf>
    <xf numFmtId="0" fontId="18" fillId="7" borderId="63" xfId="9" applyFont="1" applyFill="1" applyBorder="1" applyAlignment="1">
      <alignment horizontal="left"/>
    </xf>
    <xf numFmtId="0" fontId="18" fillId="7" borderId="64" xfId="9" applyFont="1" applyFill="1" applyBorder="1" applyAlignment="1">
      <alignment horizontal="left"/>
    </xf>
    <xf numFmtId="49" fontId="18" fillId="3" borderId="62" xfId="14" applyNumberFormat="1" applyFont="1" applyFill="1" applyBorder="1" applyAlignment="1">
      <alignment horizontal="left" vertical="center"/>
    </xf>
    <xf numFmtId="0" fontId="8" fillId="23" borderId="65" xfId="7" applyFont="1" applyFill="1" applyBorder="1" applyAlignment="1">
      <alignment horizontal="left" vertical="center"/>
    </xf>
    <xf numFmtId="0" fontId="8" fillId="23" borderId="66" xfId="7" applyFont="1" applyFill="1" applyBorder="1" applyAlignment="1">
      <alignment horizontal="left" vertical="center"/>
    </xf>
    <xf numFmtId="49" fontId="18" fillId="3" borderId="45" xfId="14" applyNumberFormat="1" applyFont="1" applyFill="1" applyBorder="1" applyAlignment="1">
      <alignment horizontal="left" vertical="center"/>
    </xf>
    <xf numFmtId="0" fontId="8" fillId="23" borderId="58" xfId="7" applyFont="1" applyFill="1" applyBorder="1" applyAlignment="1">
      <alignment horizontal="left" vertical="center"/>
    </xf>
    <xf numFmtId="0" fontId="31" fillId="2" borderId="0" xfId="6" applyFont="1" applyFill="1" applyBorder="1" applyAlignment="1" applyProtection="1">
      <alignment horizontal="center"/>
      <protection locked="0"/>
    </xf>
    <xf numFmtId="0" fontId="49" fillId="31" borderId="21" xfId="0" applyFont="1" applyFill="1" applyBorder="1" applyAlignment="1">
      <alignment horizontal="center" wrapText="1"/>
    </xf>
    <xf numFmtId="0" fontId="8" fillId="17" borderId="66" xfId="0" applyFont="1" applyFill="1" applyBorder="1" applyAlignment="1">
      <alignment horizontal="center" wrapText="1"/>
    </xf>
    <xf numFmtId="9" fontId="8" fillId="17" borderId="32" xfId="11" applyFont="1" applyFill="1" applyBorder="1" applyAlignment="1">
      <alignment horizontal="center" wrapText="1"/>
    </xf>
    <xf numFmtId="9" fontId="9" fillId="0" borderId="32" xfId="11" applyFont="1" applyBorder="1" applyAlignment="1" applyProtection="1">
      <alignment horizontal="center" wrapText="1"/>
      <protection locked="0"/>
    </xf>
    <xf numFmtId="9" fontId="9" fillId="0" borderId="9" xfId="11" applyFont="1" applyBorder="1" applyAlignment="1" applyProtection="1">
      <alignment horizontal="center" wrapText="1"/>
      <protection locked="0"/>
    </xf>
    <xf numFmtId="0" fontId="45" fillId="8" borderId="0" xfId="6" applyFont="1" applyFill="1" applyProtection="1">
      <protection hidden="1"/>
    </xf>
    <xf numFmtId="41" fontId="8" fillId="12" borderId="55" xfId="9" applyNumberFormat="1" applyFont="1" applyFill="1" applyBorder="1" applyAlignment="1"/>
    <xf numFmtId="41" fontId="9" fillId="17" borderId="32" xfId="9" applyNumberFormat="1" applyFont="1" applyFill="1" applyBorder="1" applyAlignment="1"/>
    <xf numFmtId="3" fontId="9" fillId="17" borderId="66" xfId="9" applyNumberFormat="1" applyFont="1" applyFill="1" applyBorder="1" applyAlignment="1" applyProtection="1">
      <alignment horizontal="left" vertical="center" indent="1"/>
    </xf>
    <xf numFmtId="41" fontId="9" fillId="17" borderId="67" xfId="9" applyNumberFormat="1" applyFont="1" applyFill="1" applyBorder="1" applyAlignment="1"/>
    <xf numFmtId="9" fontId="9" fillId="17" borderId="34" xfId="11" applyFont="1" applyFill="1" applyBorder="1" applyProtection="1">
      <protection locked="0"/>
    </xf>
    <xf numFmtId="9" fontId="9" fillId="17" borderId="36" xfId="11" applyFont="1" applyFill="1" applyBorder="1" applyProtection="1">
      <protection locked="0"/>
    </xf>
    <xf numFmtId="3" fontId="8" fillId="19" borderId="62" xfId="9" applyNumberFormat="1" applyFont="1" applyFill="1" applyBorder="1" applyAlignment="1" applyProtection="1">
      <alignment horizontal="left" vertical="center" indent="1"/>
    </xf>
    <xf numFmtId="0" fontId="8" fillId="26" borderId="65" xfId="7" applyFont="1" applyFill="1" applyBorder="1" applyAlignment="1" applyProtection="1">
      <alignment horizontal="left" vertical="center"/>
    </xf>
    <xf numFmtId="41" fontId="8" fillId="26" borderId="31" xfId="7" applyNumberFormat="1" applyFont="1" applyFill="1" applyBorder="1" applyAlignment="1" applyProtection="1"/>
    <xf numFmtId="41" fontId="8" fillId="26" borderId="68" xfId="7" applyNumberFormat="1" applyFont="1" applyFill="1" applyBorder="1" applyAlignment="1" applyProtection="1"/>
    <xf numFmtId="9" fontId="8" fillId="26" borderId="17" xfId="12" applyFont="1" applyFill="1" applyBorder="1" applyAlignment="1" applyProtection="1"/>
    <xf numFmtId="41" fontId="8" fillId="26" borderId="17" xfId="7" applyNumberFormat="1" applyFont="1" applyFill="1" applyBorder="1" applyAlignment="1" applyProtection="1"/>
    <xf numFmtId="41" fontId="9" fillId="17" borderId="7" xfId="9" applyNumberFormat="1" applyFont="1" applyFill="1" applyBorder="1" applyProtection="1"/>
    <xf numFmtId="41" fontId="8" fillId="19" borderId="44" xfId="1" applyNumberFormat="1" applyFont="1" applyFill="1" applyBorder="1" applyAlignment="1" applyProtection="1"/>
    <xf numFmtId="41" fontId="8" fillId="19" borderId="69" xfId="1" applyNumberFormat="1" applyFont="1" applyFill="1" applyBorder="1" applyAlignment="1" applyProtection="1"/>
    <xf numFmtId="41" fontId="8" fillId="19" borderId="30" xfId="1" applyNumberFormat="1" applyFont="1" applyFill="1" applyBorder="1" applyAlignment="1" applyProtection="1"/>
    <xf numFmtId="41" fontId="8" fillId="26" borderId="6" xfId="7" applyNumberFormat="1" applyFont="1" applyFill="1" applyBorder="1" applyAlignment="1" applyProtection="1"/>
    <xf numFmtId="41" fontId="8" fillId="19" borderId="30" xfId="9" applyNumberFormat="1" applyFont="1" applyFill="1" applyBorder="1" applyAlignment="1" applyProtection="1"/>
    <xf numFmtId="0" fontId="8" fillId="26" borderId="59" xfId="7" applyFont="1" applyFill="1" applyBorder="1" applyAlignment="1" applyProtection="1">
      <alignment horizontal="left" vertical="center"/>
    </xf>
    <xf numFmtId="41" fontId="69" fillId="8" borderId="35" xfId="9" applyNumberFormat="1" applyFont="1" applyFill="1" applyBorder="1" applyAlignment="1" applyProtection="1">
      <protection locked="0"/>
    </xf>
    <xf numFmtId="0" fontId="49" fillId="8" borderId="0" xfId="9" applyFont="1" applyFill="1" applyBorder="1" applyAlignment="1">
      <alignment horizontal="left"/>
    </xf>
    <xf numFmtId="41" fontId="49" fillId="8" borderId="0" xfId="9" applyNumberFormat="1" applyFont="1" applyFill="1" applyBorder="1"/>
    <xf numFmtId="0" fontId="51" fillId="2" borderId="0" xfId="9" applyFont="1" applyFill="1"/>
    <xf numFmtId="0" fontId="8" fillId="33" borderId="40" xfId="9" applyFont="1" applyFill="1" applyBorder="1" applyAlignment="1">
      <alignment horizontal="left"/>
    </xf>
    <xf numFmtId="41" fontId="8" fillId="33" borderId="1" xfId="9" applyNumberFormat="1" applyFont="1" applyFill="1" applyBorder="1"/>
    <xf numFmtId="41" fontId="8" fillId="33" borderId="50" xfId="9" applyNumberFormat="1" applyFont="1" applyFill="1" applyBorder="1"/>
    <xf numFmtId="41" fontId="8" fillId="33" borderId="15" xfId="9" applyNumberFormat="1" applyFont="1" applyFill="1" applyBorder="1"/>
    <xf numFmtId="41" fontId="8" fillId="33" borderId="16" xfId="9" applyNumberFormat="1" applyFont="1" applyFill="1" applyBorder="1"/>
    <xf numFmtId="10" fontId="8" fillId="33" borderId="40" xfId="9" applyNumberFormat="1" applyFont="1" applyFill="1" applyBorder="1" applyAlignment="1">
      <alignment horizontal="left" wrapText="1"/>
    </xf>
    <xf numFmtId="41" fontId="9" fillId="17" borderId="6" xfId="9" applyNumberFormat="1" applyFont="1" applyFill="1" applyBorder="1" applyProtection="1"/>
    <xf numFmtId="49" fontId="18" fillId="34" borderId="70" xfId="14" applyNumberFormat="1" applyFont="1" applyFill="1" applyBorder="1" applyAlignment="1" applyProtection="1">
      <alignment horizontal="left" vertical="center"/>
    </xf>
    <xf numFmtId="41" fontId="18" fillId="34" borderId="39" xfId="9" applyNumberFormat="1" applyFont="1" applyFill="1" applyBorder="1" applyAlignment="1" applyProtection="1"/>
    <xf numFmtId="41" fontId="18" fillId="34" borderId="69" xfId="9" applyNumberFormat="1" applyFont="1" applyFill="1" applyBorder="1" applyAlignment="1" applyProtection="1"/>
    <xf numFmtId="9" fontId="18" fillId="34" borderId="30" xfId="12" applyFont="1" applyFill="1" applyBorder="1" applyAlignment="1" applyProtection="1"/>
    <xf numFmtId="41" fontId="18" fillId="34" borderId="30" xfId="9" applyNumberFormat="1" applyFont="1" applyFill="1" applyBorder="1" applyAlignment="1" applyProtection="1"/>
    <xf numFmtId="41" fontId="18" fillId="34" borderId="15" xfId="9" applyNumberFormat="1" applyFont="1" applyFill="1" applyBorder="1" applyAlignment="1" applyProtection="1"/>
    <xf numFmtId="41" fontId="8" fillId="33" borderId="15" xfId="9" applyNumberFormat="1" applyFont="1" applyFill="1" applyBorder="1" applyProtection="1"/>
    <xf numFmtId="0" fontId="0" fillId="0" borderId="0" xfId="0" applyBorder="1" applyAlignment="1">
      <alignment horizontal="right" vertical="center"/>
    </xf>
    <xf numFmtId="9" fontId="8" fillId="19" borderId="71" xfId="11" applyFont="1" applyFill="1" applyBorder="1" applyProtection="1"/>
    <xf numFmtId="9" fontId="8" fillId="19" borderId="48" xfId="11" applyFont="1" applyFill="1" applyBorder="1" applyProtection="1"/>
    <xf numFmtId="9" fontId="8" fillId="33" borderId="71" xfId="11" applyFont="1" applyFill="1" applyBorder="1" applyProtection="1"/>
    <xf numFmtId="9" fontId="9" fillId="33" borderId="48" xfId="11" applyFont="1" applyFill="1" applyBorder="1" applyProtection="1"/>
    <xf numFmtId="41" fontId="18" fillId="3" borderId="57" xfId="9" applyNumberFormat="1" applyFont="1" applyFill="1" applyBorder="1" applyAlignment="1"/>
    <xf numFmtId="41" fontId="8" fillId="12" borderId="9" xfId="9" applyNumberFormat="1" applyFont="1" applyFill="1" applyBorder="1" applyAlignment="1"/>
    <xf numFmtId="41" fontId="18" fillId="3" borderId="72" xfId="9" applyNumberFormat="1" applyFont="1" applyFill="1" applyBorder="1" applyAlignment="1"/>
    <xf numFmtId="41" fontId="18" fillId="3" borderId="38" xfId="9" applyNumberFormat="1" applyFont="1" applyFill="1" applyBorder="1" applyAlignment="1"/>
    <xf numFmtId="9" fontId="8" fillId="23" borderId="43" xfId="11" applyFont="1" applyFill="1" applyBorder="1" applyAlignment="1"/>
    <xf numFmtId="9" fontId="9" fillId="17" borderId="7" xfId="11" applyFont="1" applyFill="1" applyBorder="1" applyProtection="1"/>
    <xf numFmtId="43" fontId="11" fillId="2" borderId="0" xfId="9" applyNumberFormat="1" applyFont="1" applyFill="1"/>
    <xf numFmtId="9" fontId="9" fillId="17" borderId="34" xfId="11" applyFont="1" applyFill="1" applyBorder="1" applyProtection="1"/>
    <xf numFmtId="9" fontId="8" fillId="12" borderId="34" xfId="11" applyFont="1" applyFill="1" applyBorder="1" applyAlignment="1" applyProtection="1"/>
    <xf numFmtId="41" fontId="8" fillId="12" borderId="32" xfId="9" applyNumberFormat="1" applyFont="1" applyFill="1" applyBorder="1" applyAlignment="1" applyProtection="1"/>
    <xf numFmtId="41" fontId="8" fillId="12" borderId="34" xfId="9" applyNumberFormat="1" applyFont="1" applyFill="1" applyBorder="1" applyAlignment="1" applyProtection="1"/>
    <xf numFmtId="0" fontId="36" fillId="8" borderId="0" xfId="9" applyFont="1" applyFill="1" applyBorder="1" applyAlignment="1">
      <alignment horizontal="left"/>
    </xf>
    <xf numFmtId="0" fontId="8" fillId="2" borderId="13" xfId="9" applyFont="1" applyFill="1" applyBorder="1" applyAlignment="1">
      <alignment horizontal="left"/>
    </xf>
    <xf numFmtId="0" fontId="49" fillId="13" borderId="12" xfId="6" applyFont="1" applyFill="1" applyBorder="1" applyAlignment="1">
      <alignment horizontal="left"/>
    </xf>
    <xf numFmtId="165" fontId="79" fillId="25" borderId="6" xfId="1" applyNumberFormat="1" applyFont="1" applyFill="1" applyBorder="1" applyAlignment="1">
      <alignment horizontal="center" vertical="center"/>
    </xf>
    <xf numFmtId="165" fontId="79" fillId="12" borderId="6" xfId="1" applyNumberFormat="1" applyFont="1" applyFill="1" applyBorder="1" applyAlignment="1">
      <alignment horizontal="center" vertical="center"/>
    </xf>
    <xf numFmtId="165" fontId="9" fillId="12" borderId="6" xfId="1" applyNumberFormat="1" applyFont="1" applyFill="1" applyBorder="1" applyAlignment="1">
      <alignment horizontal="center" vertical="center"/>
    </xf>
    <xf numFmtId="165" fontId="9" fillId="0" borderId="6" xfId="1" applyNumberFormat="1" applyFont="1" applyFill="1" applyBorder="1" applyAlignment="1" applyProtection="1">
      <alignment horizontal="center" vertical="center"/>
      <protection locked="0"/>
    </xf>
    <xf numFmtId="165" fontId="9" fillId="8" borderId="7" xfId="1" applyNumberFormat="1" applyFont="1" applyFill="1" applyBorder="1" applyAlignment="1" applyProtection="1">
      <alignment horizontal="center" vertical="center"/>
      <protection locked="0"/>
    </xf>
    <xf numFmtId="165" fontId="9" fillId="12" borderId="7" xfId="1" applyNumberFormat="1" applyFont="1" applyFill="1" applyBorder="1" applyAlignment="1">
      <alignment horizontal="center" vertical="center"/>
    </xf>
    <xf numFmtId="165" fontId="79" fillId="12" borderId="6" xfId="1" applyNumberFormat="1" applyFont="1" applyFill="1" applyBorder="1" applyAlignment="1" applyProtection="1">
      <alignment horizontal="center" vertical="center"/>
    </xf>
    <xf numFmtId="165" fontId="9" fillId="8" borderId="6" xfId="1" applyNumberFormat="1" applyFont="1" applyFill="1" applyBorder="1" applyAlignment="1" applyProtection="1">
      <alignment horizontal="center" vertical="center"/>
      <protection locked="0"/>
    </xf>
    <xf numFmtId="165" fontId="9" fillId="17" borderId="7" xfId="1" applyNumberFormat="1" applyFont="1" applyFill="1" applyBorder="1" applyAlignment="1" applyProtection="1">
      <alignment horizontal="center" vertical="center"/>
    </xf>
    <xf numFmtId="165" fontId="8" fillId="19" borderId="15" xfId="1" applyNumberFormat="1" applyFont="1" applyFill="1" applyBorder="1" applyAlignment="1">
      <alignment horizontal="center" vertical="center"/>
    </xf>
    <xf numFmtId="165" fontId="8" fillId="19" borderId="15" xfId="1" applyNumberFormat="1" applyFont="1" applyFill="1" applyBorder="1" applyAlignment="1" applyProtection="1">
      <alignment horizontal="center" vertical="center"/>
    </xf>
    <xf numFmtId="165" fontId="49" fillId="11" borderId="6" xfId="1" applyNumberFormat="1" applyFont="1" applyFill="1" applyBorder="1" applyAlignment="1">
      <alignment horizontal="center" vertical="center"/>
    </xf>
    <xf numFmtId="165" fontId="49" fillId="11" borderId="6" xfId="1" applyNumberFormat="1" applyFont="1" applyFill="1" applyBorder="1" applyAlignment="1" applyProtection="1">
      <alignment horizontal="center" vertical="center"/>
    </xf>
    <xf numFmtId="165" fontId="80" fillId="25" borderId="6" xfId="1" applyNumberFormat="1" applyFont="1" applyFill="1" applyBorder="1" applyAlignment="1">
      <alignment horizontal="center" vertical="center"/>
    </xf>
    <xf numFmtId="165" fontId="80" fillId="25" borderId="7" xfId="1" applyNumberFormat="1" applyFont="1" applyFill="1" applyBorder="1" applyAlignment="1" applyProtection="1">
      <alignment horizontal="center" vertical="center"/>
    </xf>
    <xf numFmtId="165" fontId="79" fillId="25" borderId="7" xfId="1" applyNumberFormat="1" applyFont="1" applyFill="1" applyBorder="1" applyAlignment="1" applyProtection="1">
      <alignment horizontal="center" vertical="center"/>
    </xf>
    <xf numFmtId="165" fontId="9" fillId="12" borderId="7" xfId="1" applyNumberFormat="1" applyFont="1" applyFill="1" applyBorder="1" applyAlignment="1" applyProtection="1">
      <alignment horizontal="center" vertical="center"/>
    </xf>
    <xf numFmtId="165" fontId="8" fillId="19" borderId="3" xfId="1" applyNumberFormat="1" applyFont="1" applyFill="1" applyBorder="1" applyAlignment="1">
      <alignment horizontal="center" vertical="center"/>
    </xf>
    <xf numFmtId="165" fontId="49" fillId="9" borderId="73" xfId="1" applyNumberFormat="1" applyFont="1" applyFill="1" applyBorder="1" applyAlignment="1">
      <alignment horizontal="center" vertical="center"/>
    </xf>
    <xf numFmtId="165" fontId="49" fillId="9" borderId="74" xfId="1" applyNumberFormat="1" applyFont="1" applyFill="1" applyBorder="1" applyAlignment="1">
      <alignment horizontal="center" vertical="center"/>
    </xf>
    <xf numFmtId="165" fontId="9" fillId="0" borderId="0" xfId="0" applyNumberFormat="1" applyFont="1"/>
    <xf numFmtId="165" fontId="49" fillId="13" borderId="3" xfId="14" applyNumberFormat="1" applyFont="1" applyFill="1" applyBorder="1" applyAlignment="1">
      <alignment horizontal="center" vertical="center" wrapText="1"/>
    </xf>
    <xf numFmtId="165" fontId="49" fillId="10" borderId="5" xfId="1" applyNumberFormat="1" applyFont="1" applyFill="1" applyBorder="1" applyAlignment="1">
      <alignment horizontal="center" vertical="center"/>
    </xf>
    <xf numFmtId="165" fontId="81" fillId="12" borderId="7" xfId="1" applyNumberFormat="1" applyFont="1" applyFill="1" applyBorder="1" applyAlignment="1">
      <alignment horizontal="center" vertical="center"/>
    </xf>
    <xf numFmtId="165" fontId="9" fillId="12" borderId="18" xfId="1" applyNumberFormat="1" applyFont="1" applyFill="1" applyBorder="1" applyAlignment="1">
      <alignment horizontal="center" vertical="center"/>
    </xf>
    <xf numFmtId="165" fontId="9" fillId="8" borderId="18" xfId="1" applyNumberFormat="1" applyFont="1" applyFill="1" applyBorder="1" applyAlignment="1" applyProtection="1">
      <alignment horizontal="center" vertical="center"/>
      <protection locked="0"/>
    </xf>
    <xf numFmtId="165" fontId="9" fillId="17" borderId="7" xfId="1" applyNumberFormat="1" applyFont="1" applyFill="1" applyBorder="1" applyAlignment="1">
      <alignment horizontal="center" vertical="center"/>
    </xf>
    <xf numFmtId="165" fontId="8" fillId="16" borderId="73" xfId="14" applyNumberFormat="1" applyFont="1" applyFill="1" applyBorder="1"/>
    <xf numFmtId="165" fontId="8" fillId="16" borderId="74" xfId="14" applyNumberFormat="1" applyFont="1" applyFill="1" applyBorder="1"/>
    <xf numFmtId="165" fontId="11" fillId="0" borderId="0" xfId="14" applyNumberFormat="1" applyFont="1"/>
    <xf numFmtId="165" fontId="11" fillId="0" borderId="0" xfId="14" applyNumberFormat="1" applyFont="1" applyFill="1"/>
    <xf numFmtId="165" fontId="14" fillId="0" borderId="0" xfId="14" applyNumberFormat="1" applyFont="1"/>
    <xf numFmtId="165" fontId="49" fillId="9" borderId="73" xfId="14" applyNumberFormat="1" applyFont="1" applyFill="1" applyBorder="1"/>
    <xf numFmtId="165" fontId="49" fillId="9" borderId="74" xfId="14" applyNumberFormat="1" applyFont="1" applyFill="1" applyBorder="1"/>
    <xf numFmtId="165" fontId="7" fillId="0" borderId="0" xfId="0" applyNumberFormat="1" applyFont="1" applyFill="1" applyBorder="1"/>
    <xf numFmtId="165" fontId="7" fillId="0" borderId="0" xfId="0" applyNumberFormat="1" applyFont="1" applyFill="1"/>
    <xf numFmtId="165" fontId="80" fillId="25" borderId="6" xfId="1" applyNumberFormat="1" applyFont="1" applyFill="1" applyBorder="1" applyAlignment="1" applyProtection="1">
      <alignment horizontal="center" vertical="center"/>
    </xf>
    <xf numFmtId="165" fontId="8" fillId="19" borderId="3" xfId="1" applyNumberFormat="1" applyFont="1" applyFill="1" applyBorder="1" applyAlignment="1" applyProtection="1">
      <alignment horizontal="center" vertical="center"/>
    </xf>
    <xf numFmtId="165" fontId="49" fillId="9" borderId="73" xfId="1" applyNumberFormat="1" applyFont="1" applyFill="1" applyBorder="1" applyAlignment="1" applyProtection="1">
      <alignment horizontal="center" vertical="center"/>
    </xf>
    <xf numFmtId="165" fontId="49" fillId="9" borderId="74" xfId="1" applyNumberFormat="1" applyFont="1" applyFill="1" applyBorder="1" applyAlignment="1" applyProtection="1">
      <alignment horizontal="center" vertical="center"/>
    </xf>
    <xf numFmtId="165" fontId="81" fillId="12" borderId="7" xfId="1" applyNumberFormat="1" applyFont="1" applyFill="1" applyBorder="1" applyAlignment="1" applyProtection="1">
      <alignment horizontal="center" vertical="center"/>
    </xf>
    <xf numFmtId="9" fontId="8" fillId="12" borderId="7" xfId="11" applyFont="1" applyFill="1" applyBorder="1" applyAlignment="1" applyProtection="1">
      <alignment horizontal="right" vertical="center"/>
    </xf>
    <xf numFmtId="165" fontId="8" fillId="16" borderId="73" xfId="14" applyNumberFormat="1" applyFont="1" applyFill="1" applyBorder="1" applyProtection="1"/>
    <xf numFmtId="165" fontId="8" fillId="16" borderId="74" xfId="14" applyNumberFormat="1" applyFont="1" applyFill="1" applyBorder="1" applyProtection="1"/>
    <xf numFmtId="165" fontId="11" fillId="0" borderId="0" xfId="14" applyNumberFormat="1" applyFont="1" applyProtection="1"/>
    <xf numFmtId="165" fontId="11" fillId="0" borderId="0" xfId="14" applyNumberFormat="1" applyFont="1" applyFill="1" applyProtection="1"/>
    <xf numFmtId="165" fontId="14" fillId="0" borderId="0" xfId="14" applyNumberFormat="1" applyFont="1" applyProtection="1"/>
    <xf numFmtId="165" fontId="9" fillId="0" borderId="0" xfId="0" applyNumberFormat="1" applyFont="1" applyProtection="1"/>
    <xf numFmtId="165" fontId="49" fillId="9" borderId="73" xfId="14" applyNumberFormat="1" applyFont="1" applyFill="1" applyBorder="1" applyProtection="1"/>
    <xf numFmtId="165" fontId="49" fillId="9" borderId="74" xfId="14" applyNumberFormat="1" applyFont="1" applyFill="1" applyBorder="1" applyProtection="1"/>
    <xf numFmtId="165" fontId="9" fillId="12" borderId="7" xfId="1" applyNumberFormat="1" applyFont="1" applyFill="1" applyBorder="1" applyAlignment="1" applyProtection="1">
      <alignment horizontal="right" vertical="center"/>
    </xf>
    <xf numFmtId="165" fontId="49" fillId="13" borderId="3" xfId="14" applyNumberFormat="1" applyFont="1" applyFill="1" applyBorder="1" applyAlignment="1" applyProtection="1">
      <alignment horizontal="center" vertical="center" wrapText="1"/>
    </xf>
    <xf numFmtId="165" fontId="49" fillId="10" borderId="5" xfId="1" applyNumberFormat="1" applyFont="1" applyFill="1" applyBorder="1" applyAlignment="1" applyProtection="1">
      <alignment horizontal="center" vertical="center"/>
    </xf>
    <xf numFmtId="0" fontId="8" fillId="8" borderId="1" xfId="14" applyNumberFormat="1" applyFont="1" applyFill="1" applyBorder="1" applyAlignment="1" applyProtection="1">
      <alignment wrapText="1"/>
      <protection hidden="1"/>
    </xf>
    <xf numFmtId="0" fontId="49" fillId="32" borderId="1" xfId="0" applyFont="1" applyFill="1" applyBorder="1" applyAlignment="1" applyProtection="1">
      <alignment horizontal="center"/>
      <protection hidden="1"/>
    </xf>
    <xf numFmtId="9" fontId="9" fillId="0" borderId="1" xfId="0" quotePrefix="1" applyNumberFormat="1" applyFont="1" applyBorder="1" applyProtection="1">
      <protection hidden="1"/>
    </xf>
    <xf numFmtId="9" fontId="9" fillId="0" borderId="1" xfId="0" applyNumberFormat="1" applyFont="1" applyBorder="1" applyProtection="1">
      <protection hidden="1"/>
    </xf>
    <xf numFmtId="0" fontId="8" fillId="0" borderId="1" xfId="0" applyFont="1" applyBorder="1" applyAlignment="1" applyProtection="1">
      <alignment horizontal="left" wrapText="1"/>
      <protection hidden="1"/>
    </xf>
    <xf numFmtId="0" fontId="8" fillId="0" borderId="1" xfId="0" applyFont="1" applyBorder="1" applyAlignment="1" applyProtection="1">
      <alignment horizontal="left"/>
      <protection hidden="1"/>
    </xf>
    <xf numFmtId="165" fontId="9" fillId="17" borderId="7" xfId="1" applyNumberFormat="1" applyFont="1" applyFill="1" applyBorder="1" applyAlignment="1" applyProtection="1">
      <alignment horizontal="center" vertical="center"/>
      <protection hidden="1"/>
    </xf>
    <xf numFmtId="165" fontId="9" fillId="12" borderId="7" xfId="1" applyNumberFormat="1" applyFont="1" applyFill="1" applyBorder="1" applyAlignment="1" applyProtection="1">
      <alignment horizontal="center" vertical="center"/>
      <protection hidden="1"/>
    </xf>
    <xf numFmtId="165" fontId="9" fillId="12" borderId="7" xfId="1" applyNumberFormat="1" applyFont="1" applyFill="1" applyBorder="1" applyAlignment="1" applyProtection="1">
      <alignment horizontal="right" vertical="center"/>
      <protection hidden="1"/>
    </xf>
    <xf numFmtId="9" fontId="8" fillId="12" borderId="7" xfId="1" applyNumberFormat="1" applyFont="1" applyFill="1" applyBorder="1" applyAlignment="1" applyProtection="1">
      <alignment horizontal="right" vertical="center"/>
    </xf>
    <xf numFmtId="9" fontId="8" fillId="12" borderId="7" xfId="11" applyFont="1" applyFill="1" applyBorder="1" applyAlignment="1" applyProtection="1">
      <alignment horizontal="right" vertical="center"/>
      <protection hidden="1"/>
    </xf>
    <xf numFmtId="165" fontId="9" fillId="17" borderId="7" xfId="1" applyNumberFormat="1" applyFont="1" applyFill="1" applyBorder="1" applyAlignment="1" applyProtection="1">
      <alignment horizontal="right" vertical="center"/>
    </xf>
    <xf numFmtId="165" fontId="9" fillId="17" borderId="7" xfId="1" applyNumberFormat="1" applyFont="1" applyFill="1" applyBorder="1" applyAlignment="1" applyProtection="1">
      <alignment horizontal="right" vertical="center"/>
      <protection hidden="1"/>
    </xf>
    <xf numFmtId="9" fontId="9" fillId="12" borderId="7" xfId="11" applyFont="1" applyFill="1" applyBorder="1" applyAlignment="1" applyProtection="1">
      <alignment horizontal="right" vertical="center"/>
    </xf>
    <xf numFmtId="9" fontId="9" fillId="12" borderId="7" xfId="11" applyFont="1" applyFill="1" applyBorder="1" applyAlignment="1" applyProtection="1">
      <alignment horizontal="right" vertical="center"/>
      <protection hidden="1"/>
    </xf>
    <xf numFmtId="9" fontId="9" fillId="12" borderId="7" xfId="1" applyNumberFormat="1" applyFont="1" applyFill="1" applyBorder="1" applyAlignment="1" applyProtection="1">
      <alignment horizontal="right" vertical="center"/>
      <protection hidden="1"/>
    </xf>
    <xf numFmtId="9" fontId="8" fillId="12" borderId="7" xfId="1" applyNumberFormat="1" applyFont="1" applyFill="1" applyBorder="1" applyAlignment="1" applyProtection="1">
      <alignment horizontal="right" vertical="center"/>
      <protection hidden="1"/>
    </xf>
    <xf numFmtId="165" fontId="0" fillId="0" borderId="1" xfId="1" applyNumberFormat="1" applyFont="1" applyBorder="1"/>
    <xf numFmtId="164" fontId="12" fillId="0" borderId="0" xfId="4" applyNumberFormat="1" applyFont="1" applyFill="1" applyBorder="1" applyProtection="1"/>
    <xf numFmtId="9" fontId="12" fillId="0" borderId="0" xfId="11" applyFont="1" applyFill="1" applyBorder="1" applyProtection="1">
      <protection hidden="1"/>
    </xf>
    <xf numFmtId="9" fontId="8" fillId="12" borderId="7" xfId="11" applyFont="1" applyFill="1" applyBorder="1" applyAlignment="1" applyProtection="1">
      <alignment vertical="center"/>
      <protection hidden="1"/>
    </xf>
    <xf numFmtId="9" fontId="8" fillId="12" borderId="7" xfId="11" applyFont="1" applyFill="1" applyBorder="1" applyAlignment="1" applyProtection="1">
      <alignment vertical="center"/>
    </xf>
    <xf numFmtId="41" fontId="9" fillId="16" borderId="15" xfId="6" applyNumberFormat="1" applyFont="1" applyFill="1" applyBorder="1" applyAlignment="1"/>
    <xf numFmtId="165" fontId="9" fillId="0" borderId="1" xfId="1" applyNumberFormat="1" applyFont="1" applyBorder="1" applyProtection="1">
      <protection hidden="1"/>
    </xf>
    <xf numFmtId="9" fontId="9" fillId="0" borderId="1" xfId="11" applyFont="1" applyBorder="1" applyAlignment="1" applyProtection="1">
      <alignment horizontal="center"/>
      <protection hidden="1"/>
    </xf>
    <xf numFmtId="9" fontId="0" fillId="0" borderId="1" xfId="0" applyNumberFormat="1" applyFont="1" applyBorder="1" applyProtection="1">
      <protection hidden="1"/>
    </xf>
    <xf numFmtId="0" fontId="82" fillId="13" borderId="12" xfId="8" applyFont="1" applyFill="1" applyBorder="1" applyAlignment="1">
      <alignment horizontal="left"/>
    </xf>
    <xf numFmtId="0" fontId="83" fillId="13" borderId="13" xfId="8" applyFont="1" applyFill="1" applyBorder="1" applyAlignment="1">
      <alignment horizontal="left" wrapText="1"/>
    </xf>
    <xf numFmtId="0" fontId="82" fillId="13" borderId="13" xfId="8" applyFont="1" applyFill="1" applyBorder="1" applyAlignment="1">
      <alignment vertical="top" wrapText="1"/>
    </xf>
    <xf numFmtId="0" fontId="84" fillId="13" borderId="14" xfId="8" applyFont="1" applyFill="1" applyBorder="1" applyAlignment="1">
      <alignment vertical="top" wrapText="1"/>
    </xf>
    <xf numFmtId="0" fontId="37" fillId="4" borderId="1" xfId="8" applyFont="1" applyFill="1" applyBorder="1" applyAlignment="1">
      <alignment horizontal="left" vertical="top"/>
    </xf>
    <xf numFmtId="0" fontId="37" fillId="4" borderId="1" xfId="8" applyFont="1" applyFill="1" applyBorder="1" applyAlignment="1">
      <alignment horizontal="left" vertical="top" wrapText="1"/>
    </xf>
    <xf numFmtId="0" fontId="37" fillId="4" borderId="1" xfId="0" applyFont="1" applyFill="1" applyBorder="1" applyAlignment="1">
      <alignment horizontal="left" vertical="top" wrapText="1"/>
    </xf>
    <xf numFmtId="0" fontId="42" fillId="0" borderId="0" xfId="0" applyFont="1" applyBorder="1"/>
    <xf numFmtId="0" fontId="43" fillId="0" borderId="0" xfId="0" applyFont="1" applyBorder="1"/>
    <xf numFmtId="0" fontId="43" fillId="0" borderId="0" xfId="0" applyFont="1" applyBorder="1" applyAlignment="1">
      <alignment horizontal="right" vertical="center"/>
    </xf>
    <xf numFmtId="0" fontId="43" fillId="0" borderId="0" xfId="0" applyFont="1" applyBorder="1" applyAlignment="1">
      <alignment horizontal="right"/>
    </xf>
    <xf numFmtId="0" fontId="85" fillId="0" borderId="0" xfId="0" applyFont="1" applyAlignment="1">
      <alignment horizontal="center"/>
    </xf>
    <xf numFmtId="9" fontId="24" fillId="2" borderId="0" xfId="0" applyNumberFormat="1" applyFont="1" applyFill="1" applyProtection="1"/>
    <xf numFmtId="9" fontId="26" fillId="2" borderId="0" xfId="0" applyNumberFormat="1" applyFont="1" applyFill="1" applyProtection="1"/>
    <xf numFmtId="0" fontId="44" fillId="0" borderId="13" xfId="6" applyBorder="1"/>
    <xf numFmtId="0" fontId="75" fillId="9" borderId="56" xfId="0" applyFont="1" applyFill="1" applyBorder="1" applyAlignment="1" applyProtection="1">
      <alignment horizontal="left"/>
    </xf>
    <xf numFmtId="0" fontId="75" fillId="9" borderId="61" xfId="0" applyFont="1" applyFill="1" applyBorder="1" applyAlignment="1" applyProtection="1">
      <alignment horizontal="left"/>
    </xf>
    <xf numFmtId="0" fontId="75" fillId="9" borderId="75" xfId="0" applyFont="1" applyFill="1" applyBorder="1" applyAlignment="1" applyProtection="1">
      <alignment horizontal="left"/>
    </xf>
    <xf numFmtId="0" fontId="86" fillId="9" borderId="56" xfId="0" applyFont="1" applyFill="1" applyBorder="1" applyAlignment="1" applyProtection="1">
      <alignment horizontal="left"/>
    </xf>
    <xf numFmtId="0" fontId="27" fillId="35" borderId="0" xfId="6" applyFont="1" applyFill="1" applyBorder="1"/>
    <xf numFmtId="0" fontId="27" fillId="35" borderId="0" xfId="6" applyFont="1" applyFill="1" applyBorder="1" applyAlignment="1">
      <alignment horizontal="centerContinuous"/>
    </xf>
    <xf numFmtId="0" fontId="19" fillId="35" borderId="0" xfId="6" applyFont="1" applyFill="1" applyAlignment="1">
      <alignment horizontal="right"/>
    </xf>
    <xf numFmtId="0" fontId="54" fillId="35" borderId="0" xfId="6" applyFont="1" applyFill="1" applyAlignment="1" applyProtection="1">
      <alignment horizontal="left" indent="1"/>
      <protection locked="0"/>
    </xf>
    <xf numFmtId="0" fontId="44" fillId="35" borderId="0" xfId="6" applyFont="1" applyFill="1"/>
    <xf numFmtId="0" fontId="44" fillId="35" borderId="0" xfId="6" applyFont="1" applyFill="1" applyAlignment="1" applyProtection="1">
      <alignment horizontal="left"/>
      <protection locked="0" hidden="1"/>
    </xf>
    <xf numFmtId="0" fontId="49" fillId="35" borderId="0" xfId="6" applyFont="1" applyFill="1" applyBorder="1" applyAlignment="1">
      <alignment horizontal="left"/>
    </xf>
    <xf numFmtId="0" fontId="73" fillId="35" borderId="0" xfId="6" applyFont="1" applyFill="1" applyBorder="1" applyAlignment="1">
      <alignment horizontal="centerContinuous"/>
    </xf>
    <xf numFmtId="0" fontId="54" fillId="35" borderId="0" xfId="6" applyFont="1" applyFill="1" applyBorder="1" applyAlignment="1" applyProtection="1">
      <alignment horizontal="left" indent="1"/>
      <protection locked="0"/>
    </xf>
    <xf numFmtId="0" fontId="44" fillId="35" borderId="0" xfId="6" applyFont="1" applyFill="1" applyBorder="1"/>
    <xf numFmtId="0" fontId="54" fillId="35" borderId="0" xfId="6" applyFont="1" applyFill="1" applyBorder="1" applyAlignment="1">
      <alignment horizontal="left" indent="1"/>
    </xf>
    <xf numFmtId="0" fontId="44" fillId="35" borderId="0" xfId="6" applyFont="1" applyFill="1" applyBorder="1" applyAlignment="1">
      <alignment horizontal="left"/>
    </xf>
    <xf numFmtId="0" fontId="6" fillId="36" borderId="76" xfId="6" applyFont="1" applyFill="1" applyBorder="1"/>
    <xf numFmtId="0" fontId="46" fillId="36" borderId="60" xfId="6" applyFont="1" applyFill="1" applyBorder="1" applyAlignment="1">
      <alignment horizontal="centerContinuous"/>
    </xf>
    <xf numFmtId="0" fontId="46" fillId="36" borderId="77" xfId="6" applyFont="1" applyFill="1" applyBorder="1" applyAlignment="1">
      <alignment horizontal="centerContinuous"/>
    </xf>
    <xf numFmtId="0" fontId="59" fillId="22" borderId="61" xfId="6" applyFont="1" applyFill="1" applyBorder="1"/>
    <xf numFmtId="0" fontId="44" fillId="22" borderId="61" xfId="6" applyFill="1" applyBorder="1"/>
    <xf numFmtId="0" fontId="76" fillId="22" borderId="0" xfId="6" applyFont="1" applyFill="1" applyBorder="1"/>
    <xf numFmtId="0" fontId="55" fillId="22" borderId="0" xfId="6" applyFont="1" applyFill="1" applyBorder="1" applyAlignment="1">
      <alignment horizontal="left" indent="1"/>
    </xf>
    <xf numFmtId="9" fontId="19" fillId="22" borderId="0" xfId="6" applyNumberFormat="1" applyFont="1" applyFill="1" applyBorder="1" applyAlignment="1">
      <alignment horizontal="right"/>
    </xf>
    <xf numFmtId="9" fontId="19" fillId="22" borderId="0" xfId="6" applyNumberFormat="1" applyFont="1" applyFill="1" applyBorder="1" applyAlignment="1" applyProtection="1">
      <alignment horizontal="left"/>
      <protection locked="0" hidden="1"/>
    </xf>
    <xf numFmtId="0" fontId="19" fillId="22" borderId="0" xfId="3" applyNumberFormat="1" applyFont="1" applyFill="1" applyBorder="1" applyAlignment="1">
      <alignment horizontal="right"/>
    </xf>
    <xf numFmtId="0" fontId="19" fillId="22" borderId="0" xfId="3" applyNumberFormat="1" applyFont="1" applyFill="1" applyBorder="1" applyAlignment="1" applyProtection="1">
      <alignment horizontal="left"/>
      <protection locked="0" hidden="1"/>
    </xf>
    <xf numFmtId="0" fontId="19" fillId="22" borderId="0" xfId="6" applyFont="1" applyFill="1" applyBorder="1"/>
    <xf numFmtId="0" fontId="44" fillId="22" borderId="0" xfId="6" applyFont="1" applyFill="1" applyBorder="1" applyAlignment="1">
      <alignment horizontal="left" indent="1"/>
    </xf>
    <xf numFmtId="0" fontId="44" fillId="22" borderId="0" xfId="6" applyFont="1" applyFill="1" applyBorder="1"/>
    <xf numFmtId="9" fontId="45" fillId="2" borderId="0" xfId="6" applyNumberFormat="1" applyFont="1" applyFill="1" applyAlignment="1">
      <alignment vertical="center"/>
    </xf>
    <xf numFmtId="9" fontId="8" fillId="33" borderId="50" xfId="11" applyFont="1" applyFill="1" applyBorder="1"/>
    <xf numFmtId="41" fontId="8" fillId="23" borderId="9" xfId="7" applyNumberFormat="1" applyFont="1" applyFill="1" applyBorder="1" applyAlignment="1"/>
    <xf numFmtId="41" fontId="8" fillId="23" borderId="7" xfId="7" applyNumberFormat="1" applyFont="1" applyFill="1" applyBorder="1" applyAlignment="1"/>
    <xf numFmtId="41" fontId="9" fillId="17" borderId="32" xfId="1" applyNumberFormat="1" applyFont="1" applyFill="1" applyBorder="1" applyAlignment="1" applyProtection="1"/>
    <xf numFmtId="41" fontId="9" fillId="17" borderId="9" xfId="1" applyNumberFormat="1" applyFont="1" applyFill="1" applyBorder="1" applyProtection="1"/>
    <xf numFmtId="41" fontId="8" fillId="26" borderId="67" xfId="1" applyNumberFormat="1" applyFont="1" applyFill="1" applyBorder="1" applyAlignment="1" applyProtection="1"/>
    <xf numFmtId="41" fontId="8" fillId="26" borderId="78" xfId="1" applyNumberFormat="1" applyFont="1" applyFill="1" applyBorder="1" applyAlignment="1" applyProtection="1"/>
    <xf numFmtId="41" fontId="18" fillId="34" borderId="1" xfId="1" applyNumberFormat="1" applyFont="1" applyFill="1" applyBorder="1" applyAlignment="1" applyProtection="1"/>
    <xf numFmtId="41" fontId="18" fillId="34" borderId="50" xfId="1" applyNumberFormat="1" applyFont="1" applyFill="1" applyBorder="1" applyAlignment="1" applyProtection="1"/>
    <xf numFmtId="41" fontId="9" fillId="17" borderId="67" xfId="1" applyNumberFormat="1" applyFont="1" applyFill="1" applyBorder="1" applyAlignment="1" applyProtection="1"/>
    <xf numFmtId="41" fontId="9" fillId="17" borderId="78" xfId="1" applyNumberFormat="1" applyFont="1" applyFill="1" applyBorder="1" applyProtection="1"/>
    <xf numFmtId="41" fontId="8" fillId="33" borderId="1" xfId="1" applyNumberFormat="1" applyFont="1" applyFill="1" applyBorder="1" applyProtection="1"/>
    <xf numFmtId="41" fontId="8" fillId="33" borderId="12" xfId="1" applyNumberFormat="1" applyFont="1" applyFill="1" applyBorder="1" applyProtection="1"/>
    <xf numFmtId="9" fontId="9" fillId="17" borderId="33" xfId="11" applyFont="1" applyFill="1" applyBorder="1" applyProtection="1"/>
    <xf numFmtId="9" fontId="8" fillId="26" borderId="6" xfId="11" applyFont="1" applyFill="1" applyBorder="1" applyAlignment="1" applyProtection="1"/>
    <xf numFmtId="9" fontId="18" fillId="34" borderId="15" xfId="11" applyFont="1" applyFill="1" applyBorder="1" applyAlignment="1" applyProtection="1"/>
    <xf numFmtId="9" fontId="9" fillId="17" borderId="41" xfId="11" applyFont="1" applyFill="1" applyBorder="1" applyProtection="1"/>
    <xf numFmtId="9" fontId="18" fillId="3" borderId="30" xfId="11" applyFont="1" applyFill="1" applyBorder="1" applyAlignment="1"/>
    <xf numFmtId="9" fontId="11" fillId="17" borderId="6" xfId="11" applyFont="1" applyFill="1" applyBorder="1"/>
    <xf numFmtId="9" fontId="11" fillId="17" borderId="7" xfId="11" applyFont="1" applyFill="1" applyBorder="1"/>
    <xf numFmtId="9" fontId="11" fillId="17" borderId="18" xfId="11" applyFont="1" applyFill="1" applyBorder="1"/>
    <xf numFmtId="9" fontId="18" fillId="3" borderId="38" xfId="11" applyFont="1" applyFill="1" applyBorder="1" applyAlignment="1"/>
    <xf numFmtId="9" fontId="11" fillId="17" borderId="34" xfId="11" applyFont="1" applyFill="1" applyBorder="1"/>
    <xf numFmtId="0" fontId="44" fillId="2" borderId="0" xfId="6" applyFill="1" applyBorder="1"/>
    <xf numFmtId="0" fontId="68" fillId="2" borderId="0" xfId="6" applyFont="1" applyFill="1" applyBorder="1"/>
    <xf numFmtId="9" fontId="8" fillId="33" borderId="15" xfId="11" applyFont="1" applyFill="1" applyBorder="1"/>
    <xf numFmtId="0" fontId="17" fillId="0" borderId="0" xfId="0" applyFont="1" applyBorder="1"/>
    <xf numFmtId="0" fontId="51" fillId="0" borderId="0" xfId="0" applyFont="1" applyProtection="1">
      <protection hidden="1"/>
    </xf>
    <xf numFmtId="0" fontId="44" fillId="8" borderId="0" xfId="8" applyFont="1" applyFill="1"/>
    <xf numFmtId="0" fontId="55" fillId="2" borderId="76" xfId="5" applyFont="1" applyFill="1" applyBorder="1" applyAlignment="1">
      <alignment horizontal="center" vertical="center" wrapText="1"/>
    </xf>
    <xf numFmtId="166" fontId="55" fillId="2" borderId="79" xfId="5" applyNumberFormat="1" applyFont="1" applyFill="1" applyBorder="1" applyAlignment="1">
      <alignment horizontal="center" vertical="center"/>
    </xf>
    <xf numFmtId="166" fontId="55" fillId="2" borderId="1" xfId="5" applyNumberFormat="1" applyFont="1" applyFill="1" applyBorder="1" applyAlignment="1">
      <alignment horizontal="center" vertical="center"/>
    </xf>
    <xf numFmtId="0" fontId="55" fillId="2" borderId="56" xfId="5" applyFont="1" applyFill="1" applyBorder="1" applyAlignment="1">
      <alignment horizontal="center" vertical="center" wrapText="1"/>
    </xf>
    <xf numFmtId="166" fontId="55" fillId="2" borderId="21" xfId="5" applyNumberFormat="1" applyFont="1" applyFill="1" applyBorder="1" applyAlignment="1">
      <alignment horizontal="center" vertical="center"/>
    </xf>
    <xf numFmtId="0" fontId="55" fillId="2" borderId="80" xfId="5" applyFont="1" applyFill="1" applyBorder="1" applyAlignment="1">
      <alignment horizontal="center" vertical="center" wrapText="1"/>
    </xf>
    <xf numFmtId="0" fontId="55" fillId="2" borderId="81" xfId="5" applyFont="1" applyFill="1" applyBorder="1" applyAlignment="1">
      <alignment horizontal="center" vertical="center" wrapText="1"/>
    </xf>
    <xf numFmtId="166" fontId="55" fillId="2" borderId="82" xfId="13" applyNumberFormat="1" applyFont="1" applyFill="1" applyBorder="1" applyAlignment="1">
      <alignment horizontal="center" vertical="center"/>
    </xf>
    <xf numFmtId="0" fontId="55" fillId="2" borderId="12" xfId="5" applyFont="1" applyFill="1" applyBorder="1" applyAlignment="1">
      <alignment horizontal="center" vertical="center" wrapText="1"/>
    </xf>
    <xf numFmtId="166" fontId="55" fillId="2" borderId="1" xfId="13" applyNumberFormat="1" applyFont="1" applyFill="1" applyBorder="1" applyAlignment="1">
      <alignment horizontal="center" vertical="center"/>
    </xf>
    <xf numFmtId="166" fontId="55" fillId="2" borderId="21" xfId="13" applyNumberFormat="1" applyFont="1" applyFill="1" applyBorder="1" applyAlignment="1">
      <alignment horizontal="center" vertical="center"/>
    </xf>
    <xf numFmtId="9" fontId="55" fillId="2" borderId="1" xfId="13" applyFont="1" applyFill="1" applyBorder="1" applyAlignment="1">
      <alignment horizontal="center" vertical="center"/>
    </xf>
    <xf numFmtId="9" fontId="55" fillId="2" borderId="21" xfId="13" applyFont="1" applyFill="1" applyBorder="1" applyAlignment="1">
      <alignment horizontal="center" vertical="center"/>
    </xf>
    <xf numFmtId="167" fontId="55" fillId="2" borderId="82" xfId="13" applyNumberFormat="1" applyFont="1" applyFill="1" applyBorder="1" applyAlignment="1">
      <alignment horizontal="center" vertical="center"/>
    </xf>
    <xf numFmtId="167" fontId="55" fillId="2" borderId="1" xfId="13" applyNumberFormat="1" applyFont="1" applyFill="1" applyBorder="1" applyAlignment="1">
      <alignment horizontal="center" vertical="center"/>
    </xf>
    <xf numFmtId="167" fontId="55" fillId="2" borderId="14" xfId="13" applyNumberFormat="1" applyFont="1" applyFill="1" applyBorder="1" applyAlignment="1">
      <alignment horizontal="center" vertical="center"/>
    </xf>
    <xf numFmtId="167" fontId="55" fillId="2" borderId="21" xfId="13" applyNumberFormat="1" applyFont="1" applyFill="1" applyBorder="1" applyAlignment="1">
      <alignment horizontal="center" vertical="center"/>
    </xf>
    <xf numFmtId="167" fontId="55" fillId="2" borderId="75" xfId="13" applyNumberFormat="1" applyFont="1" applyFill="1" applyBorder="1" applyAlignment="1">
      <alignment horizontal="center" vertical="center"/>
    </xf>
    <xf numFmtId="3" fontId="20" fillId="2" borderId="0" xfId="0" applyNumberFormat="1" applyFont="1" applyFill="1" applyBorder="1" applyAlignment="1">
      <alignment horizontal="left"/>
    </xf>
    <xf numFmtId="0" fontId="9" fillId="2" borderId="0" xfId="0" applyFont="1" applyFill="1" applyBorder="1" applyAlignment="1">
      <alignment horizontal="left" vertical="top"/>
    </xf>
    <xf numFmtId="0" fontId="47" fillId="2" borderId="0" xfId="6" applyFont="1" applyFill="1"/>
    <xf numFmtId="0" fontId="9" fillId="0" borderId="17" xfId="6" applyFont="1" applyFill="1" applyBorder="1" applyAlignment="1" applyProtection="1">
      <alignment horizontal="left"/>
      <protection locked="0"/>
    </xf>
    <xf numFmtId="41" fontId="9" fillId="0" borderId="7" xfId="6" applyNumberFormat="1" applyFont="1" applyFill="1" applyBorder="1" applyAlignment="1" applyProtection="1">
      <alignment horizontal="left"/>
      <protection locked="0"/>
    </xf>
    <xf numFmtId="0" fontId="9" fillId="0" borderId="7" xfId="6" applyFont="1" applyFill="1" applyBorder="1" applyAlignment="1" applyProtection="1">
      <alignment horizontal="left"/>
      <protection locked="0"/>
    </xf>
    <xf numFmtId="0" fontId="9" fillId="0" borderId="30" xfId="6" applyFont="1" applyFill="1" applyBorder="1" applyAlignment="1" applyProtection="1">
      <alignment horizontal="left"/>
      <protection locked="0"/>
    </xf>
    <xf numFmtId="0" fontId="55" fillId="2" borderId="12" xfId="5" applyFont="1" applyFill="1" applyBorder="1" applyAlignment="1">
      <alignment horizontal="center" vertical="center" wrapText="1"/>
    </xf>
    <xf numFmtId="49" fontId="11" fillId="0" borderId="9" xfId="14" applyNumberFormat="1" applyFont="1" applyFill="1" applyBorder="1" applyAlignment="1" applyProtection="1">
      <alignment horizontal="left" vertical="center" indent="1"/>
      <protection hidden="1"/>
    </xf>
    <xf numFmtId="49" fontId="11" fillId="0" borderId="11" xfId="14" applyNumberFormat="1" applyFont="1" applyFill="1" applyBorder="1" applyAlignment="1" applyProtection="1">
      <alignment horizontal="center" vertical="center"/>
    </xf>
    <xf numFmtId="165" fontId="9" fillId="0" borderId="7" xfId="1" applyNumberFormat="1" applyFont="1" applyFill="1" applyBorder="1" applyAlignment="1" applyProtection="1">
      <alignment horizontal="right" vertical="center"/>
    </xf>
    <xf numFmtId="49" fontId="11" fillId="0" borderId="7" xfId="14" applyNumberFormat="1" applyFont="1" applyFill="1" applyBorder="1" applyAlignment="1" applyProtection="1">
      <alignment horizontal="center" vertical="center"/>
    </xf>
    <xf numFmtId="165" fontId="8" fillId="8" borderId="3" xfId="14" applyNumberFormat="1" applyFont="1" applyFill="1" applyBorder="1" applyAlignment="1" applyProtection="1">
      <alignment horizontal="center" vertical="center" wrapText="1"/>
    </xf>
    <xf numFmtId="165" fontId="9" fillId="0" borderId="7" xfId="1" applyNumberFormat="1" applyFont="1" applyFill="1" applyBorder="1" applyAlignment="1" applyProtection="1">
      <alignment horizontal="center" vertical="center"/>
    </xf>
    <xf numFmtId="49" fontId="11" fillId="0" borderId="11" xfId="14" applyNumberFormat="1" applyFont="1" applyFill="1" applyBorder="1" applyAlignment="1" applyProtection="1">
      <alignment horizontal="center" vertical="center"/>
      <protection hidden="1"/>
    </xf>
    <xf numFmtId="165" fontId="9" fillId="0" borderId="7" xfId="1" applyNumberFormat="1" applyFont="1" applyFill="1" applyBorder="1" applyAlignment="1" applyProtection="1">
      <alignment horizontal="right" vertical="center"/>
      <protection hidden="1"/>
    </xf>
    <xf numFmtId="49" fontId="11" fillId="0" borderId="7" xfId="14" applyNumberFormat="1" applyFont="1" applyFill="1" applyBorder="1" applyAlignment="1" applyProtection="1">
      <alignment horizontal="center" vertical="center"/>
      <protection hidden="1"/>
    </xf>
    <xf numFmtId="0" fontId="51" fillId="0" borderId="0" xfId="14" applyNumberFormat="1" applyFont="1" applyProtection="1"/>
    <xf numFmtId="165" fontId="11" fillId="0" borderId="11" xfId="14" applyNumberFormat="1" applyFont="1" applyFill="1" applyBorder="1" applyAlignment="1" applyProtection="1">
      <alignment horizontal="center" vertical="center"/>
      <protection hidden="1"/>
    </xf>
    <xf numFmtId="165" fontId="9" fillId="0" borderId="7" xfId="1" applyNumberFormat="1" applyFont="1" applyFill="1" applyBorder="1" applyAlignment="1" applyProtection="1">
      <alignment horizontal="center" vertical="center"/>
      <protection hidden="1"/>
    </xf>
    <xf numFmtId="165" fontId="11" fillId="0" borderId="7" xfId="14" applyNumberFormat="1" applyFont="1" applyFill="1" applyBorder="1" applyAlignment="1" applyProtection="1">
      <alignment horizontal="center" vertical="center"/>
      <protection hidden="1"/>
    </xf>
    <xf numFmtId="0" fontId="16" fillId="0" borderId="0" xfId="0" applyFont="1" applyFill="1" applyBorder="1" applyProtection="1"/>
    <xf numFmtId="0" fontId="16" fillId="0" borderId="0" xfId="0" applyNumberFormat="1" applyFont="1" applyFill="1" applyBorder="1"/>
    <xf numFmtId="0" fontId="92" fillId="0" borderId="0" xfId="0" applyFont="1"/>
    <xf numFmtId="0" fontId="93" fillId="8" borderId="0" xfId="9" applyFont="1" applyFill="1"/>
    <xf numFmtId="0" fontId="93" fillId="2" borderId="0" xfId="9" applyFont="1" applyFill="1"/>
    <xf numFmtId="0" fontId="9" fillId="12" borderId="0" xfId="0" applyFont="1" applyFill="1"/>
    <xf numFmtId="0" fontId="8" fillId="12" borderId="1" xfId="14" applyNumberFormat="1" applyFont="1" applyFill="1" applyBorder="1" applyAlignment="1">
      <alignment horizontal="center" vertical="center"/>
    </xf>
    <xf numFmtId="9" fontId="9" fillId="12" borderId="1" xfId="11" applyFont="1" applyFill="1" applyBorder="1" applyAlignment="1">
      <alignment horizontal="center"/>
    </xf>
    <xf numFmtId="0" fontId="14" fillId="12" borderId="0" xfId="0" applyFont="1" applyFill="1"/>
    <xf numFmtId="0" fontId="11" fillId="0" borderId="6" xfId="10" applyNumberFormat="1" applyFont="1" applyBorder="1" applyAlignment="1" applyProtection="1">
      <alignment horizontal="left" vertical="center" indent="2"/>
      <protection locked="0"/>
    </xf>
    <xf numFmtId="165" fontId="94" fillId="37" borderId="6" xfId="1" applyNumberFormat="1" applyFont="1" applyFill="1" applyBorder="1" applyAlignment="1">
      <alignment horizontal="center" vertical="center"/>
    </xf>
    <xf numFmtId="166" fontId="95" fillId="2" borderId="21" xfId="5" applyNumberFormat="1" applyFont="1" applyFill="1" applyBorder="1" applyAlignment="1">
      <alignment horizontal="center" vertical="center"/>
    </xf>
    <xf numFmtId="166" fontId="95" fillId="2" borderId="83" xfId="5" applyNumberFormat="1" applyFont="1" applyFill="1" applyBorder="1" applyAlignment="1">
      <alignment horizontal="center" vertical="center"/>
    </xf>
    <xf numFmtId="166" fontId="95" fillId="2" borderId="84" xfId="5" applyNumberFormat="1" applyFont="1" applyFill="1" applyBorder="1" applyAlignment="1">
      <alignment horizontal="center" vertical="center"/>
    </xf>
    <xf numFmtId="10" fontId="8" fillId="8" borderId="40" xfId="9" applyNumberFormat="1" applyFont="1" applyFill="1" applyBorder="1" applyAlignment="1">
      <alignment horizontal="left" wrapText="1"/>
    </xf>
    <xf numFmtId="9" fontId="55" fillId="2" borderId="79" xfId="13" applyNumberFormat="1" applyFont="1" applyFill="1" applyBorder="1" applyAlignment="1">
      <alignment horizontal="center" vertical="center"/>
    </xf>
    <xf numFmtId="0" fontId="96" fillId="2" borderId="0" xfId="9" applyFont="1" applyFill="1"/>
    <xf numFmtId="165" fontId="51" fillId="11" borderId="6" xfId="1" applyNumberFormat="1" applyFont="1" applyFill="1" applyBorder="1" applyAlignment="1">
      <alignment horizontal="center" vertical="center"/>
    </xf>
    <xf numFmtId="0" fontId="11" fillId="0" borderId="7" xfId="14" applyNumberFormat="1" applyFont="1" applyBorder="1" applyAlignment="1" applyProtection="1">
      <alignment horizontal="left" vertical="center" indent="1"/>
      <protection locked="0"/>
    </xf>
    <xf numFmtId="49" fontId="11" fillId="0" borderId="7" xfId="14" applyNumberFormat="1" applyFont="1" applyBorder="1" applyAlignment="1" applyProtection="1">
      <alignment horizontal="left" vertical="center" indent="1"/>
      <protection locked="0"/>
    </xf>
    <xf numFmtId="165" fontId="9" fillId="8" borderId="7" xfId="1" applyNumberFormat="1" applyFont="1" applyFill="1" applyBorder="1" applyAlignment="1" applyProtection="1">
      <alignment horizontal="center" vertical="center"/>
      <protection locked="0"/>
    </xf>
    <xf numFmtId="165" fontId="9" fillId="12" borderId="7" xfId="1" applyNumberFormat="1" applyFont="1" applyFill="1" applyBorder="1" applyAlignment="1">
      <alignment horizontal="center" vertical="center"/>
    </xf>
    <xf numFmtId="165" fontId="9" fillId="8" borderId="7" xfId="1" applyNumberFormat="1" applyFont="1" applyFill="1" applyBorder="1" applyAlignment="1" applyProtection="1">
      <alignment horizontal="center" vertical="center"/>
      <protection locked="0"/>
    </xf>
    <xf numFmtId="165" fontId="9" fillId="8" borderId="7" xfId="1" applyNumberFormat="1" applyFont="1" applyFill="1" applyBorder="1" applyAlignment="1" applyProtection="1">
      <alignment horizontal="center" vertical="center"/>
      <protection locked="0"/>
    </xf>
    <xf numFmtId="165" fontId="9" fillId="8" borderId="7" xfId="1" applyNumberFormat="1" applyFont="1" applyFill="1" applyBorder="1" applyAlignment="1" applyProtection="1">
      <alignment horizontal="center" vertical="center"/>
      <protection locked="0"/>
    </xf>
    <xf numFmtId="0" fontId="9" fillId="0" borderId="0" xfId="0" applyFont="1"/>
    <xf numFmtId="0" fontId="52" fillId="0" borderId="0" xfId="0" applyFont="1" applyFill="1"/>
    <xf numFmtId="0" fontId="53" fillId="0" borderId="0" xfId="0" applyFont="1"/>
    <xf numFmtId="0" fontId="0" fillId="8" borderId="0" xfId="0" applyFill="1"/>
    <xf numFmtId="0" fontId="11" fillId="0" borderId="7" xfId="10" applyNumberFormat="1" applyFont="1" applyBorder="1" applyAlignment="1" applyProtection="1">
      <alignment horizontal="left" vertical="center" indent="2"/>
      <protection locked="0"/>
    </xf>
    <xf numFmtId="49" fontId="11" fillId="0" borderId="7" xfId="14" applyNumberFormat="1" applyFont="1" applyBorder="1" applyAlignment="1" applyProtection="1">
      <alignment horizontal="left" vertical="center" indent="1"/>
      <protection locked="0"/>
    </xf>
    <xf numFmtId="0" fontId="11" fillId="0" borderId="7" xfId="14" applyNumberFormat="1" applyFont="1" applyBorder="1" applyAlignment="1" applyProtection="1">
      <alignment horizontal="left" vertical="center" indent="1"/>
      <protection locked="0"/>
    </xf>
    <xf numFmtId="0" fontId="9" fillId="0" borderId="0" xfId="0" applyFont="1" applyProtection="1"/>
    <xf numFmtId="165" fontId="9" fillId="12" borderId="6" xfId="1" applyNumberFormat="1" applyFont="1" applyFill="1" applyBorder="1" applyAlignment="1">
      <alignment horizontal="center" vertical="center"/>
    </xf>
    <xf numFmtId="165" fontId="9" fillId="0" borderId="6" xfId="1" applyNumberFormat="1" applyFont="1" applyFill="1" applyBorder="1" applyAlignment="1" applyProtection="1">
      <alignment horizontal="center" vertical="center"/>
      <protection locked="0"/>
    </xf>
    <xf numFmtId="165" fontId="9" fillId="8" borderId="7" xfId="1" applyNumberFormat="1" applyFont="1" applyFill="1" applyBorder="1" applyAlignment="1" applyProtection="1">
      <alignment horizontal="center" vertical="center"/>
      <protection locked="0"/>
    </xf>
    <xf numFmtId="165" fontId="9" fillId="12" borderId="7" xfId="1" applyNumberFormat="1" applyFont="1" applyFill="1" applyBorder="1" applyAlignment="1">
      <alignment horizontal="center" vertical="center"/>
    </xf>
    <xf numFmtId="165" fontId="9" fillId="8" borderId="6" xfId="1" applyNumberFormat="1" applyFont="1" applyFill="1" applyBorder="1" applyAlignment="1" applyProtection="1">
      <alignment horizontal="center" vertical="center"/>
      <protection locked="0"/>
    </xf>
    <xf numFmtId="165" fontId="9" fillId="17" borderId="7" xfId="1" applyNumberFormat="1" applyFont="1" applyFill="1" applyBorder="1" applyAlignment="1" applyProtection="1">
      <alignment horizontal="center" vertical="center"/>
    </xf>
    <xf numFmtId="165" fontId="79" fillId="25" borderId="7" xfId="1" applyNumberFormat="1" applyFont="1" applyFill="1" applyBorder="1" applyAlignment="1" applyProtection="1">
      <alignment horizontal="center" vertical="center"/>
    </xf>
    <xf numFmtId="165" fontId="9" fillId="12" borderId="7" xfId="1" applyNumberFormat="1" applyFont="1" applyFill="1" applyBorder="1" applyAlignment="1" applyProtection="1">
      <alignment horizontal="center" vertical="center"/>
    </xf>
    <xf numFmtId="165" fontId="81" fillId="12" borderId="7" xfId="1" applyNumberFormat="1" applyFont="1" applyFill="1" applyBorder="1" applyAlignment="1">
      <alignment horizontal="center" vertical="center"/>
    </xf>
    <xf numFmtId="165" fontId="9" fillId="12" borderId="18" xfId="1" applyNumberFormat="1" applyFont="1" applyFill="1" applyBorder="1" applyAlignment="1">
      <alignment horizontal="center" vertical="center"/>
    </xf>
    <xf numFmtId="165" fontId="9" fillId="8" borderId="18" xfId="1" applyNumberFormat="1" applyFont="1" applyFill="1" applyBorder="1" applyAlignment="1" applyProtection="1">
      <alignment horizontal="center" vertical="center"/>
      <protection locked="0"/>
    </xf>
    <xf numFmtId="165" fontId="9" fillId="17" borderId="7" xfId="1" applyNumberFormat="1" applyFont="1" applyFill="1" applyBorder="1" applyAlignment="1">
      <alignment horizontal="center" vertical="center"/>
    </xf>
    <xf numFmtId="0" fontId="97" fillId="35" borderId="0" xfId="6" applyFont="1" applyFill="1" applyAlignment="1" applyProtection="1">
      <alignment horizontal="left"/>
      <protection locked="0" hidden="1"/>
    </xf>
    <xf numFmtId="0" fontId="97" fillId="35" borderId="0" xfId="6" applyFont="1" applyFill="1" applyBorder="1" applyAlignment="1" applyProtection="1">
      <alignment horizontal="left"/>
      <protection locked="0" hidden="1"/>
    </xf>
    <xf numFmtId="0" fontId="44" fillId="0" borderId="0" xfId="6" applyFont="1" applyFill="1" applyAlignment="1">
      <alignment vertical="center"/>
    </xf>
    <xf numFmtId="0" fontId="45" fillId="2" borderId="0" xfId="6" applyFont="1" applyFill="1" applyAlignment="1">
      <alignment vertical="center"/>
    </xf>
    <xf numFmtId="0" fontId="18" fillId="13" borderId="38" xfId="6" applyFont="1" applyFill="1" applyBorder="1" applyAlignment="1">
      <alignment horizontal="center"/>
    </xf>
    <xf numFmtId="0" fontId="98" fillId="0" borderId="0" xfId="0" applyFont="1" applyProtection="1">
      <protection hidden="1"/>
    </xf>
    <xf numFmtId="0" fontId="9" fillId="39" borderId="7" xfId="6" applyNumberFormat="1" applyFont="1" applyFill="1" applyBorder="1" applyAlignment="1">
      <alignment horizontal="left" indent="1"/>
    </xf>
    <xf numFmtId="41" fontId="9" fillId="39" borderId="7" xfId="6" applyNumberFormat="1" applyFont="1" applyFill="1" applyBorder="1" applyAlignment="1"/>
    <xf numFmtId="0" fontId="9" fillId="39" borderId="18" xfId="6" applyNumberFormat="1" applyFont="1" applyFill="1" applyBorder="1" applyAlignment="1">
      <alignment horizontal="left" indent="1"/>
    </xf>
    <xf numFmtId="41" fontId="9" fillId="39" borderId="18" xfId="6" applyNumberFormat="1" applyFont="1" applyFill="1" applyBorder="1" applyAlignment="1"/>
    <xf numFmtId="0" fontId="87" fillId="39" borderId="6" xfId="6" applyNumberFormat="1" applyFont="1" applyFill="1" applyBorder="1" applyAlignment="1">
      <alignment horizontal="left" indent="1"/>
    </xf>
    <xf numFmtId="41" fontId="8" fillId="39" borderId="15" xfId="6" applyNumberFormat="1" applyFont="1" applyFill="1" applyBorder="1"/>
    <xf numFmtId="41" fontId="8" fillId="39" borderId="0" xfId="6" applyNumberFormat="1" applyFont="1" applyFill="1" applyBorder="1"/>
    <xf numFmtId="0" fontId="8" fillId="39" borderId="15" xfId="6" applyFont="1" applyFill="1" applyBorder="1" applyAlignment="1">
      <alignment horizontal="left"/>
    </xf>
    <xf numFmtId="0" fontId="9" fillId="39" borderId="7" xfId="6" applyFont="1" applyFill="1" applyBorder="1" applyAlignment="1">
      <alignment horizontal="left" indent="1"/>
    </xf>
    <xf numFmtId="0" fontId="9" fillId="39" borderId="30" xfId="6" applyFont="1" applyFill="1" applyBorder="1" applyAlignment="1">
      <alignment horizontal="left" indent="1"/>
    </xf>
    <xf numFmtId="0" fontId="9" fillId="39" borderId="7" xfId="6" applyFont="1" applyFill="1" applyBorder="1" applyAlignment="1">
      <alignment horizontal="left" vertical="center" indent="1"/>
    </xf>
    <xf numFmtId="0" fontId="9" fillId="39" borderId="6" xfId="6" applyFont="1" applyFill="1" applyBorder="1" applyAlignment="1">
      <alignment horizontal="left"/>
    </xf>
    <xf numFmtId="41" fontId="9" fillId="39" borderId="6" xfId="6" applyNumberFormat="1" applyFont="1" applyFill="1" applyBorder="1" applyAlignment="1"/>
    <xf numFmtId="0" fontId="9" fillId="39" borderId="7" xfId="6" applyFont="1" applyFill="1" applyBorder="1" applyAlignment="1">
      <alignment horizontal="left"/>
    </xf>
    <xf numFmtId="0" fontId="9" fillId="39" borderId="6" xfId="6" applyFont="1" applyFill="1" applyBorder="1" applyAlignment="1">
      <alignment horizontal="left" vertical="center" wrapText="1" indent="1"/>
    </xf>
    <xf numFmtId="41" fontId="9" fillId="39" borderId="6" xfId="6" applyNumberFormat="1" applyFont="1" applyFill="1" applyBorder="1"/>
    <xf numFmtId="166" fontId="55" fillId="2" borderId="1" xfId="5" applyNumberFormat="1" applyFont="1" applyFill="1" applyBorder="1" applyAlignment="1" applyProtection="1">
      <alignment horizontal="center" vertical="center"/>
      <protection locked="0"/>
    </xf>
    <xf numFmtId="166" fontId="55" fillId="2" borderId="1" xfId="13" applyNumberFormat="1" applyFont="1" applyFill="1" applyBorder="1" applyAlignment="1" applyProtection="1">
      <alignment horizontal="center" vertical="center"/>
      <protection locked="0"/>
    </xf>
    <xf numFmtId="9" fontId="55" fillId="2" borderId="1" xfId="13" applyFont="1" applyFill="1" applyBorder="1" applyAlignment="1" applyProtection="1">
      <alignment horizontal="center" vertical="center"/>
      <protection locked="0"/>
    </xf>
    <xf numFmtId="167" fontId="55" fillId="2" borderId="1" xfId="13" applyNumberFormat="1" applyFont="1" applyFill="1" applyBorder="1" applyAlignment="1" applyProtection="1">
      <alignment horizontal="center" vertical="center"/>
      <protection locked="0"/>
    </xf>
    <xf numFmtId="167" fontId="55" fillId="2" borderId="14" xfId="13" applyNumberFormat="1" applyFont="1" applyFill="1" applyBorder="1" applyAlignment="1" applyProtection="1">
      <alignment horizontal="center" vertical="center"/>
      <protection locked="0"/>
    </xf>
    <xf numFmtId="166" fontId="55" fillId="39" borderId="79" xfId="5" applyNumberFormat="1" applyFont="1" applyFill="1" applyBorder="1" applyAlignment="1">
      <alignment horizontal="center" vertical="center"/>
    </xf>
    <xf numFmtId="166" fontId="55" fillId="39" borderId="1" xfId="5" applyNumberFormat="1" applyFont="1" applyFill="1" applyBorder="1" applyAlignment="1" applyProtection="1">
      <alignment horizontal="center" vertical="center"/>
      <protection locked="0"/>
    </xf>
    <xf numFmtId="166" fontId="55" fillId="39" borderId="21" xfId="5" applyNumberFormat="1" applyFont="1" applyFill="1" applyBorder="1" applyAlignment="1">
      <alignment horizontal="center" vertical="center"/>
    </xf>
    <xf numFmtId="166" fontId="55" fillId="39" borderId="82" xfId="13" applyNumberFormat="1" applyFont="1" applyFill="1" applyBorder="1" applyAlignment="1">
      <alignment horizontal="center" vertical="center"/>
    </xf>
    <xf numFmtId="166" fontId="55" fillId="39" borderId="21" xfId="13" applyNumberFormat="1" applyFont="1" applyFill="1" applyBorder="1" applyAlignment="1">
      <alignment horizontal="center" vertical="center"/>
    </xf>
    <xf numFmtId="166" fontId="99" fillId="0" borderId="21" xfId="5" applyNumberFormat="1" applyFont="1" applyFill="1" applyBorder="1" applyAlignment="1">
      <alignment horizontal="center" vertical="center"/>
    </xf>
    <xf numFmtId="166" fontId="95" fillId="0" borderId="83" xfId="5" applyNumberFormat="1" applyFont="1" applyFill="1" applyBorder="1" applyAlignment="1">
      <alignment horizontal="center" vertical="center"/>
    </xf>
    <xf numFmtId="166" fontId="55" fillId="39" borderId="79" xfId="13" applyNumberFormat="1" applyFont="1" applyFill="1" applyBorder="1" applyAlignment="1">
      <alignment horizontal="center" vertical="center"/>
    </xf>
    <xf numFmtId="9" fontId="55" fillId="39" borderId="21" xfId="13" applyFont="1" applyFill="1" applyBorder="1" applyAlignment="1">
      <alignment horizontal="center" vertical="center"/>
    </xf>
    <xf numFmtId="167" fontId="55" fillId="39" borderId="82" xfId="13" applyNumberFormat="1" applyFont="1" applyFill="1" applyBorder="1" applyAlignment="1">
      <alignment horizontal="center" vertical="center"/>
    </xf>
    <xf numFmtId="167" fontId="55" fillId="39" borderId="21" xfId="13" applyNumberFormat="1" applyFont="1" applyFill="1" applyBorder="1" applyAlignment="1">
      <alignment horizontal="center" vertical="center"/>
    </xf>
    <xf numFmtId="167" fontId="55" fillId="39" borderId="75" xfId="13" applyNumberFormat="1" applyFont="1" applyFill="1" applyBorder="1" applyAlignment="1">
      <alignment horizontal="center" vertical="center"/>
    </xf>
    <xf numFmtId="166" fontId="1" fillId="2" borderId="0" xfId="6" applyNumberFormat="1" applyFont="1" applyFill="1"/>
    <xf numFmtId="41" fontId="9" fillId="39" borderId="7" xfId="6" applyNumberFormat="1" applyFont="1" applyFill="1" applyBorder="1" applyAlignment="1" applyProtection="1">
      <alignment horizontal="left"/>
      <protection locked="0"/>
    </xf>
    <xf numFmtId="0" fontId="11" fillId="17" borderId="7" xfId="14" applyNumberFormat="1" applyFont="1" applyFill="1" applyBorder="1" applyAlignment="1" applyProtection="1">
      <alignment horizontal="left" vertical="center" indent="1"/>
    </xf>
    <xf numFmtId="0" fontId="62" fillId="0" borderId="17" xfId="6" applyFont="1" applyFill="1" applyBorder="1" applyAlignment="1">
      <alignment vertical="center"/>
    </xf>
    <xf numFmtId="0" fontId="9" fillId="0" borderId="7" xfId="6" applyFont="1" applyFill="1" applyBorder="1" applyAlignment="1">
      <alignment horizontal="left"/>
    </xf>
    <xf numFmtId="0" fontId="9" fillId="0" borderId="18" xfId="6" applyFont="1" applyFill="1" applyBorder="1" applyAlignment="1">
      <alignment horizontal="left"/>
    </xf>
    <xf numFmtId="165" fontId="9" fillId="17" borderId="7" xfId="1" applyNumberFormat="1" applyFont="1" applyFill="1" applyBorder="1" applyAlignment="1" applyProtection="1">
      <alignment horizontal="center" vertical="center"/>
      <protection locked="0"/>
    </xf>
    <xf numFmtId="0" fontId="35" fillId="0" borderId="25" xfId="0" applyFont="1" applyBorder="1" applyAlignment="1">
      <alignment horizontal="center" wrapText="1"/>
    </xf>
    <xf numFmtId="0" fontId="35" fillId="0" borderId="0" xfId="0" applyFont="1" applyBorder="1" applyAlignment="1">
      <alignment horizontal="center"/>
    </xf>
    <xf numFmtId="0" fontId="35" fillId="0" borderId="26" xfId="0" applyFont="1" applyBorder="1" applyAlignment="1">
      <alignment horizontal="center"/>
    </xf>
    <xf numFmtId="0" fontId="31" fillId="2" borderId="61" xfId="6" applyFont="1" applyFill="1" applyBorder="1" applyAlignment="1" applyProtection="1">
      <alignment horizontal="center"/>
      <protection locked="0"/>
    </xf>
    <xf numFmtId="0" fontId="31" fillId="2" borderId="0" xfId="6" applyFont="1" applyFill="1" applyBorder="1" applyAlignment="1" applyProtection="1">
      <alignment horizontal="center"/>
      <protection locked="0"/>
    </xf>
    <xf numFmtId="0" fontId="66" fillId="8" borderId="0" xfId="6" applyFont="1" applyFill="1" applyAlignment="1" applyProtection="1">
      <alignment wrapText="1"/>
      <protection hidden="1"/>
    </xf>
    <xf numFmtId="0" fontId="0" fillId="0" borderId="0" xfId="0" applyAlignment="1">
      <alignment wrapText="1"/>
    </xf>
    <xf numFmtId="0" fontId="88" fillId="2" borderId="0" xfId="6" quotePrefix="1" applyFont="1" applyFill="1" applyAlignment="1">
      <alignment vertical="center" wrapText="1"/>
    </xf>
    <xf numFmtId="0" fontId="17" fillId="0" borderId="0" xfId="0" applyFont="1" applyAlignment="1">
      <alignment wrapText="1"/>
    </xf>
    <xf numFmtId="0" fontId="67" fillId="2" borderId="88" xfId="5" applyFont="1" applyFill="1" applyBorder="1" applyAlignment="1">
      <alignment horizontal="center" vertical="center" wrapText="1"/>
    </xf>
    <xf numFmtId="0" fontId="67" fillId="2" borderId="89" xfId="5" applyFont="1" applyFill="1" applyBorder="1" applyAlignment="1">
      <alignment horizontal="center" vertical="center" wrapText="1"/>
    </xf>
    <xf numFmtId="0" fontId="67" fillId="2" borderId="90" xfId="5" applyFont="1" applyFill="1" applyBorder="1" applyAlignment="1">
      <alignment horizontal="center" vertical="center" wrapText="1"/>
    </xf>
    <xf numFmtId="0" fontId="67" fillId="2" borderId="91" xfId="5" applyFont="1" applyFill="1" applyBorder="1" applyAlignment="1">
      <alignment horizontal="center" vertical="center" wrapText="1"/>
    </xf>
    <xf numFmtId="0" fontId="55" fillId="2" borderId="82" xfId="5" applyFont="1" applyFill="1" applyBorder="1" applyAlignment="1">
      <alignment horizontal="center" vertical="center" wrapText="1"/>
    </xf>
    <xf numFmtId="0" fontId="55" fillId="2" borderId="1" xfId="5" applyFont="1" applyFill="1" applyBorder="1" applyAlignment="1">
      <alignment horizontal="center" vertical="center" wrapText="1"/>
    </xf>
    <xf numFmtId="0" fontId="55" fillId="2" borderId="21" xfId="5" applyFont="1" applyFill="1" applyBorder="1" applyAlignment="1">
      <alignment horizontal="center" vertical="center" wrapText="1"/>
    </xf>
    <xf numFmtId="0" fontId="55" fillId="2" borderId="83" xfId="5" applyFont="1" applyFill="1" applyBorder="1" applyAlignment="1">
      <alignment horizontal="center" vertical="center" wrapText="1"/>
    </xf>
    <xf numFmtId="0" fontId="67" fillId="2" borderId="92" xfId="5" applyFont="1" applyFill="1" applyBorder="1" applyAlignment="1">
      <alignment horizontal="center" vertical="center" wrapText="1"/>
    </xf>
    <xf numFmtId="0" fontId="55" fillId="2" borderId="79" xfId="5" applyFont="1" applyFill="1" applyBorder="1" applyAlignment="1">
      <alignment horizontal="center" vertical="center" wrapText="1"/>
    </xf>
    <xf numFmtId="0" fontId="55" fillId="2" borderId="12" xfId="5" applyFont="1" applyFill="1" applyBorder="1" applyAlignment="1">
      <alignment horizontal="center" vertical="center" wrapText="1"/>
    </xf>
    <xf numFmtId="0" fontId="8" fillId="0" borderId="1" xfId="6" applyFont="1" applyBorder="1" applyAlignment="1">
      <alignment horizontal="left" vertical="center" wrapText="1"/>
    </xf>
    <xf numFmtId="0" fontId="62" fillId="0" borderId="56" xfId="6" applyFont="1" applyBorder="1" applyAlignment="1">
      <alignment horizontal="left" vertical="center" wrapText="1"/>
    </xf>
    <xf numFmtId="0" fontId="62" fillId="0" borderId="76" xfId="6" applyFont="1" applyBorder="1" applyAlignment="1">
      <alignment horizontal="left" vertical="center" wrapText="1"/>
    </xf>
    <xf numFmtId="0" fontId="62" fillId="0" borderId="1" xfId="6" applyFont="1" applyBorder="1" applyAlignment="1">
      <alignment horizontal="left" vertical="center" wrapText="1"/>
    </xf>
    <xf numFmtId="0" fontId="0" fillId="12" borderId="85" xfId="0" applyFill="1" applyBorder="1" applyAlignment="1" applyProtection="1">
      <alignment horizontal="left"/>
      <protection locked="0"/>
    </xf>
    <xf numFmtId="0" fontId="0" fillId="12" borderId="86" xfId="0" applyFill="1" applyBorder="1" applyAlignment="1" applyProtection="1">
      <alignment horizontal="left"/>
      <protection locked="0"/>
    </xf>
    <xf numFmtId="0" fontId="0" fillId="12" borderId="87" xfId="0" applyFill="1" applyBorder="1" applyAlignment="1" applyProtection="1">
      <alignment horizontal="left"/>
      <protection locked="0"/>
    </xf>
    <xf numFmtId="0" fontId="0" fillId="0" borderId="86" xfId="0" applyBorder="1" applyProtection="1">
      <protection locked="0"/>
    </xf>
    <xf numFmtId="0" fontId="0" fillId="0" borderId="87" xfId="0" applyBorder="1" applyProtection="1">
      <protection locked="0"/>
    </xf>
    <xf numFmtId="0" fontId="0" fillId="12" borderId="85" xfId="0" applyFill="1" applyBorder="1" applyAlignment="1" applyProtection="1">
      <protection locked="0"/>
    </xf>
    <xf numFmtId="0" fontId="0" fillId="0" borderId="86" xfId="0" applyBorder="1" applyAlignment="1" applyProtection="1">
      <protection locked="0"/>
    </xf>
    <xf numFmtId="0" fontId="0" fillId="0" borderId="87" xfId="0" applyBorder="1" applyAlignment="1" applyProtection="1">
      <protection locked="0"/>
    </xf>
    <xf numFmtId="0" fontId="82" fillId="38" borderId="12" xfId="0" applyFont="1" applyFill="1" applyBorder="1" applyAlignment="1">
      <alignment horizontal="left" vertical="top" wrapText="1"/>
    </xf>
    <xf numFmtId="0" fontId="82" fillId="38" borderId="13" xfId="0" applyFont="1" applyFill="1" applyBorder="1" applyAlignment="1">
      <alignment horizontal="left" vertical="top" wrapText="1"/>
    </xf>
    <xf numFmtId="0" fontId="82" fillId="38" borderId="14" xfId="0" applyFont="1" applyFill="1" applyBorder="1" applyAlignment="1">
      <alignment horizontal="left" vertical="top" wrapText="1"/>
    </xf>
    <xf numFmtId="0" fontId="89" fillId="4" borderId="12" xfId="8" applyFont="1" applyFill="1" applyBorder="1" applyAlignment="1">
      <alignment vertical="top" wrapText="1"/>
    </xf>
    <xf numFmtId="0" fontId="89" fillId="0" borderId="13" xfId="8" applyFont="1" applyBorder="1" applyAlignment="1">
      <alignment vertical="top" wrapText="1"/>
    </xf>
    <xf numFmtId="0" fontId="89" fillId="0" borderId="14" xfId="8" applyFont="1" applyBorder="1" applyAlignment="1">
      <alignment vertical="top" wrapText="1"/>
    </xf>
    <xf numFmtId="0" fontId="41" fillId="4" borderId="12" xfId="8" applyFont="1" applyFill="1" applyBorder="1" applyAlignment="1">
      <alignment vertical="top" wrapText="1"/>
    </xf>
    <xf numFmtId="0" fontId="41" fillId="4" borderId="13" xfId="8" applyFont="1" applyFill="1" applyBorder="1" applyAlignment="1">
      <alignment vertical="top" wrapText="1"/>
    </xf>
    <xf numFmtId="0" fontId="41" fillId="4" borderId="14" xfId="8" applyFont="1" applyFill="1" applyBorder="1" applyAlignment="1">
      <alignment vertical="top" wrapText="1"/>
    </xf>
    <xf numFmtId="0" fontId="83" fillId="13" borderId="13" xfId="8" applyFont="1" applyFill="1" applyBorder="1" applyAlignment="1">
      <alignment horizontal="left" wrapText="1"/>
    </xf>
    <xf numFmtId="0" fontId="0" fillId="0" borderId="13" xfId="0" applyBorder="1" applyAlignment="1">
      <alignment wrapText="1"/>
    </xf>
    <xf numFmtId="0" fontId="0" fillId="0" borderId="14" xfId="0" applyBorder="1" applyAlignment="1">
      <alignment wrapText="1"/>
    </xf>
    <xf numFmtId="0" fontId="38" fillId="4" borderId="12" xfId="0" applyFont="1" applyFill="1" applyBorder="1" applyAlignment="1">
      <alignment vertical="top" wrapText="1"/>
    </xf>
    <xf numFmtId="0" fontId="41" fillId="4" borderId="13" xfId="0" applyFont="1" applyFill="1" applyBorder="1" applyAlignment="1">
      <alignment vertical="top" wrapText="1"/>
    </xf>
    <xf numFmtId="0" fontId="41" fillId="4" borderId="14" xfId="0" applyFont="1" applyFill="1" applyBorder="1" applyAlignment="1">
      <alignment vertical="top" wrapText="1"/>
    </xf>
    <xf numFmtId="0" fontId="90" fillId="4" borderId="12" xfId="0" applyFont="1" applyFill="1" applyBorder="1" applyAlignment="1">
      <alignment vertical="top" wrapText="1"/>
    </xf>
    <xf numFmtId="0" fontId="90" fillId="0" borderId="13" xfId="0" applyFont="1" applyBorder="1" applyAlignment="1">
      <alignment vertical="top" wrapText="1"/>
    </xf>
    <xf numFmtId="0" fontId="90" fillId="0" borderId="14" xfId="0" applyFont="1" applyBorder="1" applyAlignment="1">
      <alignment vertical="top" wrapText="1"/>
    </xf>
    <xf numFmtId="0" fontId="4" fillId="4" borderId="12" xfId="8" applyFont="1" applyFill="1" applyBorder="1" applyAlignment="1">
      <alignment vertical="center" wrapText="1"/>
    </xf>
    <xf numFmtId="0" fontId="72" fillId="0" borderId="13" xfId="8" applyFont="1" applyBorder="1" applyAlignment="1">
      <alignment vertical="center" wrapText="1"/>
    </xf>
    <xf numFmtId="0" fontId="72" fillId="0" borderId="14" xfId="8" applyFont="1" applyBorder="1" applyAlignment="1">
      <alignment vertical="center" wrapText="1"/>
    </xf>
    <xf numFmtId="0" fontId="72" fillId="4" borderId="12" xfId="8" applyFont="1" applyFill="1" applyBorder="1" applyAlignment="1">
      <alignment vertical="center" wrapText="1"/>
    </xf>
    <xf numFmtId="0" fontId="72" fillId="4" borderId="13" xfId="8" applyFont="1" applyFill="1" applyBorder="1" applyAlignment="1">
      <alignment vertical="center" wrapText="1"/>
    </xf>
    <xf numFmtId="0" fontId="72" fillId="4" borderId="14" xfId="8" applyFont="1" applyFill="1" applyBorder="1" applyAlignment="1">
      <alignment vertical="center" wrapText="1"/>
    </xf>
    <xf numFmtId="0" fontId="4" fillId="4" borderId="13" xfId="8" applyFont="1" applyFill="1" applyBorder="1" applyAlignment="1">
      <alignment vertical="center" wrapText="1"/>
    </xf>
    <xf numFmtId="0" fontId="4" fillId="4" borderId="14" xfId="8" applyFont="1" applyFill="1" applyBorder="1" applyAlignment="1">
      <alignment vertical="center" wrapText="1"/>
    </xf>
    <xf numFmtId="0" fontId="72" fillId="4" borderId="12" xfId="8" applyFont="1" applyFill="1" applyBorder="1" applyAlignment="1">
      <alignment horizontal="left" vertical="center" wrapText="1"/>
    </xf>
    <xf numFmtId="0" fontId="72" fillId="4" borderId="13" xfId="8" applyFont="1" applyFill="1" applyBorder="1" applyAlignment="1">
      <alignment horizontal="left" vertical="center" wrapText="1"/>
    </xf>
    <xf numFmtId="0" fontId="72" fillId="4" borderId="14" xfId="8" applyFont="1" applyFill="1" applyBorder="1" applyAlignment="1">
      <alignment horizontal="left" vertical="center" wrapText="1"/>
    </xf>
    <xf numFmtId="0" fontId="5" fillId="4" borderId="12" xfId="8" applyFont="1" applyFill="1" applyBorder="1" applyAlignment="1">
      <alignment vertical="center" wrapText="1"/>
    </xf>
    <xf numFmtId="0" fontId="5" fillId="4" borderId="13" xfId="8" applyFont="1" applyFill="1" applyBorder="1" applyAlignment="1">
      <alignment vertical="center" wrapText="1"/>
    </xf>
    <xf numFmtId="0" fontId="5" fillId="4" borderId="14" xfId="8" applyFont="1" applyFill="1" applyBorder="1" applyAlignment="1">
      <alignment vertical="center" wrapText="1"/>
    </xf>
    <xf numFmtId="0" fontId="26" fillId="4" borderId="12" xfId="0" applyFont="1" applyFill="1" applyBorder="1" applyAlignment="1">
      <alignment vertical="center" wrapText="1"/>
    </xf>
    <xf numFmtId="0" fontId="26" fillId="4" borderId="13" xfId="0" applyFont="1" applyFill="1" applyBorder="1" applyAlignment="1">
      <alignment vertical="center" wrapText="1"/>
    </xf>
    <xf numFmtId="0" fontId="26" fillId="4" borderId="14" xfId="0" applyFont="1" applyFill="1" applyBorder="1" applyAlignment="1">
      <alignment vertical="center" wrapText="1"/>
    </xf>
    <xf numFmtId="0" fontId="24" fillId="4" borderId="12" xfId="0" applyFont="1" applyFill="1" applyBorder="1" applyAlignment="1">
      <alignment vertical="center" wrapText="1"/>
    </xf>
    <xf numFmtId="0" fontId="24" fillId="0" borderId="13" xfId="0" applyFont="1" applyBorder="1" applyAlignment="1">
      <alignment vertical="center" wrapText="1"/>
    </xf>
    <xf numFmtId="0" fontId="24" fillId="0" borderId="14" xfId="0" applyFont="1" applyBorder="1" applyAlignment="1">
      <alignment vertical="center" wrapText="1"/>
    </xf>
    <xf numFmtId="0" fontId="4" fillId="4" borderId="12" xfId="8" applyFont="1" applyFill="1" applyBorder="1" applyAlignment="1">
      <alignment horizontal="left" vertical="center" wrapText="1"/>
    </xf>
    <xf numFmtId="0" fontId="4" fillId="4" borderId="13" xfId="8" applyFont="1" applyFill="1" applyBorder="1" applyAlignment="1">
      <alignment horizontal="left" vertical="center" wrapText="1"/>
    </xf>
    <xf numFmtId="0" fontId="4" fillId="4" borderId="14" xfId="8" applyFont="1" applyFill="1" applyBorder="1" applyAlignment="1">
      <alignment horizontal="left" vertical="center" wrapText="1"/>
    </xf>
  </cellXfs>
  <cellStyles count="23">
    <cellStyle name="Comma" xfId="1" builtinId="3"/>
    <cellStyle name="Comma 10" xfId="2" xr:uid="{00000000-0005-0000-0000-000001000000}"/>
    <cellStyle name="Comma 2" xfId="3" xr:uid="{00000000-0005-0000-0000-000002000000}"/>
    <cellStyle name="Currency" xfId="4" builtinId="4"/>
    <cellStyle name="Normal" xfId="0" builtinId="0"/>
    <cellStyle name="Normal 14" xfId="5" xr:uid="{00000000-0005-0000-0000-000005000000}"/>
    <cellStyle name="Normal 2" xfId="6" xr:uid="{00000000-0005-0000-0000-000006000000}"/>
    <cellStyle name="Normal 2 2" xfId="7" xr:uid="{00000000-0005-0000-0000-000007000000}"/>
    <cellStyle name="Normal 2 2 2" xfId="16" xr:uid="{00000000-0005-0000-0000-000008000000}"/>
    <cellStyle name="Normal 2 2 3" xfId="20" xr:uid="{00000000-0005-0000-0000-000009000000}"/>
    <cellStyle name="Normal 2 3" xfId="15" xr:uid="{00000000-0005-0000-0000-00000A000000}"/>
    <cellStyle name="Normal 2 4" xfId="19" xr:uid="{00000000-0005-0000-0000-00000B000000}"/>
    <cellStyle name="Normal 3" xfId="8" xr:uid="{00000000-0005-0000-0000-00000C000000}"/>
    <cellStyle name="Normal 3 2" xfId="17" xr:uid="{00000000-0005-0000-0000-00000D000000}"/>
    <cellStyle name="Normal 3 3" xfId="21" xr:uid="{00000000-0005-0000-0000-00000E000000}"/>
    <cellStyle name="Normal 4" xfId="9" xr:uid="{00000000-0005-0000-0000-00000F000000}"/>
    <cellStyle name="Normal 4 2" xfId="18" xr:uid="{00000000-0005-0000-0000-000010000000}"/>
    <cellStyle name="Normal 4 3" xfId="22" xr:uid="{00000000-0005-0000-0000-000011000000}"/>
    <cellStyle name="Normal 7 3" xfId="10" xr:uid="{00000000-0005-0000-0000-000012000000}"/>
    <cellStyle name="Percent" xfId="11" builtinId="5"/>
    <cellStyle name="Percent 2" xfId="12" xr:uid="{00000000-0005-0000-0000-000014000000}"/>
    <cellStyle name="Percent 2 2" xfId="13" xr:uid="{00000000-0005-0000-0000-000015000000}"/>
    <cellStyle name="Обычный_Step II - Costs and Revenues" xfId="14" xr:uid="{00000000-0005-0000-0000-000016000000}"/>
  </cellStyles>
  <dxfs count="1972">
    <dxf>
      <font>
        <color rgb="FFFF0000"/>
      </font>
      <numFmt numFmtId="13" formatCode="0%"/>
    </dxf>
    <dxf>
      <font>
        <b val="0"/>
        <i val="0"/>
        <color rgb="FFFF0000"/>
      </font>
    </dxf>
    <dxf>
      <font>
        <color rgb="FFFF0000"/>
      </font>
      <numFmt numFmtId="13" formatCode="0%"/>
    </dxf>
    <dxf>
      <font>
        <b val="0"/>
        <i val="0"/>
        <color rgb="FFFF0000"/>
      </font>
    </dxf>
    <dxf>
      <font>
        <b/>
        <i val="0"/>
        <color rgb="FFFF0000"/>
      </font>
    </dxf>
    <dxf>
      <font>
        <color theme="0"/>
      </font>
    </dxf>
    <dxf>
      <font>
        <color theme="0"/>
      </font>
    </dxf>
    <dxf>
      <font>
        <b/>
        <i val="0"/>
        <color indexed="10"/>
      </font>
    </dxf>
    <dxf>
      <font>
        <color theme="0"/>
      </font>
    </dxf>
    <dxf>
      <font>
        <color rgb="FFFF0000"/>
      </font>
    </dxf>
    <dxf>
      <font>
        <color theme="0"/>
      </font>
    </dxf>
    <dxf>
      <font>
        <b/>
        <i val="0"/>
        <color indexed="10"/>
      </font>
    </dxf>
    <dxf>
      <font>
        <color indexed="9"/>
      </font>
    </dxf>
    <dxf>
      <font>
        <b/>
        <i val="0"/>
        <color indexed="10"/>
      </font>
    </dxf>
    <dxf>
      <font>
        <color rgb="FFFF0000"/>
      </font>
      <numFmt numFmtId="13" formatCode="0%"/>
    </dxf>
    <dxf>
      <font>
        <color rgb="FFFF0000"/>
      </font>
      <numFmt numFmtId="13" formatCode="0%"/>
    </dxf>
    <dxf>
      <font>
        <b val="0"/>
        <i val="0"/>
        <color rgb="FFFF0000"/>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1"/>
      </font>
    </dxf>
    <dxf>
      <numFmt numFmtId="33" formatCode="_(* #,##0_);_(* \(#,##0\);_(* &quot;-&quot;_);_(@_)"/>
    </dxf>
    <dxf>
      <font>
        <b/>
        <i val="0"/>
        <color rgb="FFFF0000"/>
      </font>
    </dxf>
    <dxf>
      <font>
        <color theme="0"/>
      </font>
    </dxf>
    <dxf>
      <font>
        <color theme="0"/>
      </font>
    </dxf>
    <dxf>
      <font>
        <b/>
        <i val="0"/>
        <color indexed="10"/>
      </font>
    </dxf>
    <dxf>
      <font>
        <color theme="0"/>
      </font>
    </dxf>
    <dxf>
      <font>
        <color rgb="FFFF0000"/>
      </font>
    </dxf>
    <dxf>
      <font>
        <color theme="0"/>
      </font>
    </dxf>
    <dxf>
      <font>
        <b/>
        <i val="0"/>
        <color indexed="10"/>
      </font>
    </dxf>
    <dxf>
      <font>
        <color indexed="9"/>
      </font>
    </dxf>
    <dxf>
      <font>
        <b/>
        <i val="0"/>
        <color indexed="10"/>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1"/>
      </font>
    </dxf>
    <dxf>
      <numFmt numFmtId="33" formatCode="_(* #,##0_);_(* \(#,##0\);_(* &quot;-&quot;_);_(@_)"/>
    </dxf>
    <dxf>
      <font>
        <color theme="0"/>
      </font>
      <fill>
        <patternFill>
          <bgColor theme="0"/>
        </patternFill>
      </fill>
      <border>
        <left/>
        <right/>
        <top/>
        <bottom/>
      </border>
    </dxf>
    <dxf>
      <font>
        <color theme="0"/>
      </font>
      <fill>
        <patternFill>
          <bgColor theme="0"/>
        </patternFill>
      </fill>
      <border>
        <left/>
        <right/>
        <top/>
        <bottom/>
      </border>
    </dxf>
    <dxf>
      <font>
        <color rgb="FF0000FF"/>
      </font>
      <fill>
        <patternFill>
          <bgColor theme="0"/>
        </patternFill>
      </fill>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rgb="FF0000FF"/>
      </font>
      <fill>
        <patternFill>
          <bgColor theme="0"/>
        </patternFill>
      </fill>
    </dxf>
    <dxf>
      <font>
        <b val="0"/>
        <i val="0"/>
        <color rgb="FFFF0000"/>
      </font>
      <fill>
        <patternFill>
          <bgColor theme="0"/>
        </patternFill>
      </fill>
    </dxf>
    <dxf>
      <font>
        <color theme="0"/>
      </font>
    </dxf>
    <dxf>
      <font>
        <color theme="0" tint="-0.14996795556505021"/>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rgb="FFFFFFCC"/>
      </font>
    </dxf>
    <dxf>
      <font>
        <color rgb="FFFFFFCC"/>
      </font>
    </dxf>
    <dxf>
      <font>
        <color theme="1"/>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rgb="FFFFFFCC"/>
      </font>
    </dxf>
    <dxf>
      <font>
        <color rgb="FFFFFFCC"/>
      </font>
    </dxf>
    <dxf>
      <font>
        <color theme="1"/>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rgb="FFFFFFCC"/>
      </font>
    </dxf>
    <dxf>
      <font>
        <color rgb="FFFFFFCC"/>
      </font>
    </dxf>
    <dxf>
      <font>
        <color theme="1"/>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rgb="FFFFFFCC"/>
      </font>
    </dxf>
    <dxf>
      <font>
        <color rgb="FFFFFFCC"/>
      </font>
    </dxf>
    <dxf>
      <font>
        <color theme="1"/>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rgb="FFFFFFCC"/>
      </font>
    </dxf>
    <dxf>
      <font>
        <color rgb="FFFFFFCC"/>
      </font>
    </dxf>
    <dxf>
      <font>
        <color theme="1"/>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rgb="FFFFFFCC"/>
      </font>
    </dxf>
    <dxf>
      <font>
        <color rgb="FFFFFFCC"/>
      </font>
    </dxf>
    <dxf>
      <font>
        <color theme="1"/>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rgb="FFFFFFCC"/>
      </font>
    </dxf>
    <dxf>
      <font>
        <color rgb="FFFFFFCC"/>
      </font>
    </dxf>
    <dxf>
      <font>
        <color theme="1"/>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rgb="FFFFFFCC"/>
      </font>
    </dxf>
    <dxf>
      <font>
        <color rgb="FFFFFFCC"/>
      </font>
    </dxf>
    <dxf>
      <font>
        <color theme="1"/>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rgb="FFFFFFCC"/>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rgb="FFFFFFCC"/>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rgb="FFFFFFCC"/>
      </font>
    </dxf>
    <dxf>
      <font>
        <color theme="1"/>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rgb="FFFFFFCC"/>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rgb="FFFFFFCC"/>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rgb="FFFFFFCC"/>
      </font>
    </dxf>
    <dxf>
      <font>
        <color theme="1"/>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rgb="FFFFFFCC"/>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rgb="FFFFFFCC"/>
      </font>
    </dxf>
    <dxf>
      <font>
        <color theme="1"/>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right/>
        <top/>
        <bottom/>
      </border>
    </dxf>
    <dxf>
      <font>
        <color theme="0"/>
      </font>
      <fill>
        <patternFill>
          <bgColor theme="0"/>
        </patternFill>
      </fill>
      <border>
        <left/>
        <right/>
        <top/>
        <bottom/>
      </border>
    </dxf>
    <dxf>
      <font>
        <b/>
        <i val="0"/>
        <color rgb="FFFF0000"/>
      </font>
    </dxf>
    <dxf>
      <font>
        <b/>
        <i val="0"/>
        <color rgb="FFFF000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Earned and Contributed</a:t>
            </a:r>
            <a:r>
              <a:rPr lang="en-US" baseline="0"/>
              <a:t> Revenue</a:t>
            </a:r>
            <a:endParaRPr lang="en-US"/>
          </a:p>
        </c:rich>
      </c:tx>
      <c:overlay val="1"/>
    </c:title>
    <c:autoTitleDeleted val="0"/>
    <c:plotArea>
      <c:layout>
        <c:manualLayout>
          <c:layoutTarget val="inner"/>
          <c:xMode val="edge"/>
          <c:yMode val="edge"/>
          <c:x val="6.5192437455582897E-2"/>
          <c:y val="0.19410043533078003"/>
          <c:w val="0.91798804233331299"/>
          <c:h val="0.69437558975822367"/>
        </c:manualLayout>
      </c:layout>
      <c:barChart>
        <c:barDir val="col"/>
        <c:grouping val="stacked"/>
        <c:varyColors val="0"/>
        <c:ser>
          <c:idx val="0"/>
          <c:order val="0"/>
          <c:tx>
            <c:strRef>
              <c:f>'Input-IS Y1'!$B$289</c:f>
              <c:strCache>
                <c:ptCount val="1"/>
                <c:pt idx="0">
                  <c:v>% Contributed Income by Product</c:v>
                </c:pt>
              </c:strCache>
            </c:strRef>
          </c:tx>
          <c:invertIfNegative val="0"/>
          <c:dLbls>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'Input-IS Y1'!$D$281:$J$281</c:f>
              <c:strCache>
                <c:ptCount val="4"/>
                <c:pt idx="0">
                  <c:v>Training</c:v>
                </c:pt>
                <c:pt idx="1">
                  <c:v>Conference</c:v>
                </c:pt>
                <c:pt idx="2">
                  <c:v>Research</c:v>
                </c:pt>
                <c:pt idx="3">
                  <c:v>Publications</c:v>
                </c:pt>
              </c:strCache>
            </c:strRef>
          </c:cat>
          <c:val>
            <c:numRef>
              <c:f>'Input-IS Y1'!$D$289:$J$289</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3DE2-4EEE-B913-0312486740D9}"/>
            </c:ext>
          </c:extLst>
        </c:ser>
        <c:ser>
          <c:idx val="1"/>
          <c:order val="1"/>
          <c:tx>
            <c:strRef>
              <c:f>'Input-IS Y1'!$B$288</c:f>
              <c:strCache>
                <c:ptCount val="1"/>
                <c:pt idx="0">
                  <c:v>% Earned Income by Product</c:v>
                </c:pt>
              </c:strCache>
            </c:strRef>
          </c:tx>
          <c:invertIfNegative val="0"/>
          <c:dLbls>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'Input-IS Y1'!$D$281:$J$281</c:f>
              <c:strCache>
                <c:ptCount val="4"/>
                <c:pt idx="0">
                  <c:v>Training</c:v>
                </c:pt>
                <c:pt idx="1">
                  <c:v>Conference</c:v>
                </c:pt>
                <c:pt idx="2">
                  <c:v>Research</c:v>
                </c:pt>
                <c:pt idx="3">
                  <c:v>Publications</c:v>
                </c:pt>
              </c:strCache>
            </c:strRef>
          </c:cat>
          <c:val>
            <c:numRef>
              <c:f>'Input-IS Y1'!$D$288:$J$288</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3DE2-4EEE-B913-0312486740D9}"/>
            </c:ext>
          </c:extLst>
        </c:ser>
        <c:dLbls>
          <c:showLegendKey val="0"/>
          <c:showVal val="0"/>
          <c:showCatName val="0"/>
          <c:showSerName val="0"/>
          <c:showPercent val="0"/>
          <c:showBubbleSize val="0"/>
        </c:dLbls>
        <c:gapWidth val="50"/>
        <c:overlap val="100"/>
        <c:axId val="473721264"/>
        <c:axId val="473722048"/>
      </c:barChart>
      <c:catAx>
        <c:axId val="473721264"/>
        <c:scaling>
          <c:orientation val="minMax"/>
        </c:scaling>
        <c:delete val="0"/>
        <c:axPos val="b"/>
        <c:numFmt formatCode="General" sourceLinked="1"/>
        <c:majorTickMark val="out"/>
        <c:minorTickMark val="none"/>
        <c:tickLblPos val="nextTo"/>
        <c:txPr>
          <a:bodyPr/>
          <a:lstStyle/>
          <a:p>
            <a:pPr>
              <a:defRPr sz="900"/>
            </a:pPr>
            <a:endParaRPr lang="en-US"/>
          </a:p>
        </c:txPr>
        <c:crossAx val="473722048"/>
        <c:crosses val="autoZero"/>
        <c:auto val="1"/>
        <c:lblAlgn val="ctr"/>
        <c:lblOffset val="100"/>
        <c:noMultiLvlLbl val="0"/>
      </c:catAx>
      <c:valAx>
        <c:axId val="473722048"/>
        <c:scaling>
          <c:orientation val="minMax"/>
          <c:max val="1"/>
          <c:min val="0"/>
        </c:scaling>
        <c:delete val="0"/>
        <c:axPos val="l"/>
        <c:majorGridlines/>
        <c:numFmt formatCode="0%" sourceLinked="1"/>
        <c:majorTickMark val="out"/>
        <c:minorTickMark val="none"/>
        <c:tickLblPos val="nextTo"/>
        <c:crossAx val="473721264"/>
        <c:crosses val="autoZero"/>
        <c:crossBetween val="between"/>
        <c:majorUnit val="0.2"/>
      </c:valAx>
    </c:plotArea>
    <c:legend>
      <c:legendPos val="b"/>
      <c:layout>
        <c:manualLayout>
          <c:xMode val="edge"/>
          <c:yMode val="edge"/>
          <c:x val="0.28404379071384406"/>
          <c:y val="0.10943438716686094"/>
          <c:w val="0.43191241857231183"/>
          <c:h val="7.2841544353783566E-2"/>
        </c:manualLayout>
      </c:layout>
      <c:overlay val="0"/>
    </c:legend>
    <c:plotVisOnly val="1"/>
    <c:dispBlanksAs val="gap"/>
    <c:showDLblsOverMax val="0"/>
  </c:chart>
  <c:printSettings>
    <c:headerFooter/>
    <c:pageMargins b="0.75000000000000899" l="0.70000000000000062" r="0.70000000000000062" t="0.7500000000000089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2"/>
          <c:order val="0"/>
          <c:tx>
            <c:strRef>
              <c:f>'Input-IS Y2'!$B$279</c:f>
              <c:strCache>
                <c:ptCount val="1"/>
                <c:pt idx="0">
                  <c:v>% Total Net Income</c:v>
                </c:pt>
              </c:strCache>
            </c:strRef>
          </c:tx>
          <c:dPt>
            <c:idx val="0"/>
            <c:bubble3D val="0"/>
            <c:extLst>
              <c:ext xmlns:c16="http://schemas.microsoft.com/office/drawing/2014/chart" uri="{C3380CC4-5D6E-409C-BE32-E72D297353CC}">
                <c16:uniqueId val="{00000000-A40A-49CA-B822-1677713BF29B}"/>
              </c:ext>
            </c:extLst>
          </c:dPt>
          <c:dPt>
            <c:idx val="1"/>
            <c:bubble3D val="0"/>
            <c:extLst>
              <c:ext xmlns:c16="http://schemas.microsoft.com/office/drawing/2014/chart" uri="{C3380CC4-5D6E-409C-BE32-E72D297353CC}">
                <c16:uniqueId val="{00000001-A40A-49CA-B822-1677713BF29B}"/>
              </c:ext>
            </c:extLst>
          </c:dPt>
          <c:dPt>
            <c:idx val="2"/>
            <c:bubble3D val="0"/>
            <c:extLst>
              <c:ext xmlns:c16="http://schemas.microsoft.com/office/drawing/2014/chart" uri="{C3380CC4-5D6E-409C-BE32-E72D297353CC}">
                <c16:uniqueId val="{00000002-A40A-49CA-B822-1677713BF29B}"/>
              </c:ext>
            </c:extLst>
          </c:dPt>
          <c:dPt>
            <c:idx val="3"/>
            <c:bubble3D val="0"/>
            <c:extLst>
              <c:ext xmlns:c16="http://schemas.microsoft.com/office/drawing/2014/chart" uri="{C3380CC4-5D6E-409C-BE32-E72D297353CC}">
                <c16:uniqueId val="{00000003-A40A-49CA-B822-1677713BF29B}"/>
              </c:ext>
            </c:extLst>
          </c:dPt>
          <c:dPt>
            <c:idx val="4"/>
            <c:bubble3D val="0"/>
            <c:extLst>
              <c:ext xmlns:c16="http://schemas.microsoft.com/office/drawing/2014/chart" uri="{C3380CC4-5D6E-409C-BE32-E72D297353CC}">
                <c16:uniqueId val="{00000004-A40A-49CA-B822-1677713BF29B}"/>
              </c:ext>
            </c:extLst>
          </c:dPt>
          <c:dPt>
            <c:idx val="5"/>
            <c:bubble3D val="0"/>
            <c:extLst>
              <c:ext xmlns:c16="http://schemas.microsoft.com/office/drawing/2014/chart" uri="{C3380CC4-5D6E-409C-BE32-E72D297353CC}">
                <c16:uniqueId val="{00000005-A40A-49CA-B822-1677713BF29B}"/>
              </c:ext>
            </c:extLst>
          </c:dPt>
          <c:dPt>
            <c:idx val="6"/>
            <c:bubble3D val="0"/>
            <c:extLst>
              <c:ext xmlns:c16="http://schemas.microsoft.com/office/drawing/2014/chart" uri="{C3380CC4-5D6E-409C-BE32-E72D297353CC}">
                <c16:uniqueId val="{00000006-A40A-49CA-B822-1677713BF29B}"/>
              </c:ext>
            </c:extLst>
          </c:dPt>
          <c:cat>
            <c:strRef>
              <c:f>'Input-IS Y2'!$D$265:$J$265</c:f>
              <c:strCache>
                <c:ptCount val="4"/>
                <c:pt idx="0">
                  <c:v>Training</c:v>
                </c:pt>
                <c:pt idx="1">
                  <c:v>Conference</c:v>
                </c:pt>
                <c:pt idx="2">
                  <c:v>Research</c:v>
                </c:pt>
                <c:pt idx="3">
                  <c:v>Publications</c:v>
                </c:pt>
              </c:strCache>
            </c:strRef>
          </c:cat>
          <c:val>
            <c:numRef>
              <c:f>'Input-IS Y2'!$D$279:$J$279</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7-A40A-49CA-B822-1677713BF29B}"/>
            </c:ext>
          </c:extLst>
        </c:ser>
        <c:dLbls>
          <c:showLegendKey val="0"/>
          <c:showVal val="0"/>
          <c:showCatName val="0"/>
          <c:showSerName val="0"/>
          <c:showPercent val="0"/>
          <c:showBubbleSize val="0"/>
          <c:showLeaderLines val="0"/>
        </c:dLbls>
        <c:firstSliceAng val="0"/>
      </c:pieChart>
      <c:spPr>
        <a:noFill/>
        <a:ln w="25400">
          <a:noFill/>
        </a:ln>
      </c:spPr>
    </c:plotArea>
    <c:legend>
      <c:legendPos val="b"/>
      <c:layout>
        <c:manualLayout>
          <c:xMode val="edge"/>
          <c:yMode val="edge"/>
          <c:x val="1.6802024746906636E-2"/>
          <c:y val="0.80153363370712116"/>
          <c:w val="0.96331477315335579"/>
          <c:h val="0.17815889101613669"/>
        </c:manualLayout>
      </c:layout>
      <c:overlay val="0"/>
      <c:txPr>
        <a:bodyPr/>
        <a:lstStyle/>
        <a:p>
          <a:pPr rtl="0">
            <a:defRPr/>
          </a:pPr>
          <a:endParaRPr lang="en-US"/>
        </a:p>
      </c:txPr>
    </c:legend>
    <c:plotVisOnly val="1"/>
    <c:dispBlanksAs val="zero"/>
    <c:showDLblsOverMax val="0"/>
  </c:chart>
  <c:printSettings>
    <c:headerFooter/>
    <c:pageMargins b="0.75000000000001077" l="0.70000000000000062" r="0.70000000000000062" t="0.75000000000001077" header="0.30000000000000032" footer="0.30000000000000032"/>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Unit</a:t>
            </a:r>
            <a:r>
              <a:rPr lang="en-US" baseline="0"/>
              <a:t> Performance</a:t>
            </a:r>
            <a:endParaRPr lang="en-US"/>
          </a:p>
        </c:rich>
      </c:tx>
      <c:overlay val="1"/>
    </c:title>
    <c:autoTitleDeleted val="0"/>
    <c:plotArea>
      <c:layout>
        <c:manualLayout>
          <c:layoutTarget val="inner"/>
          <c:xMode val="edge"/>
          <c:yMode val="edge"/>
          <c:x val="5.8319560570392621E-2"/>
          <c:y val="0.14979026413239493"/>
          <c:w val="0.91798804233331366"/>
          <c:h val="0.62589623426982133"/>
        </c:manualLayout>
      </c:layout>
      <c:barChart>
        <c:barDir val="col"/>
        <c:grouping val="stacked"/>
        <c:varyColors val="0"/>
        <c:ser>
          <c:idx val="0"/>
          <c:order val="0"/>
          <c:tx>
            <c:strRef>
              <c:f>'Input-IS Y2'!$B$267</c:f>
              <c:strCache>
                <c:ptCount val="1"/>
                <c:pt idx="0">
                  <c:v>Current Price</c:v>
                </c:pt>
              </c:strCache>
            </c:strRef>
          </c:tx>
          <c:invertIfNegative val="0"/>
          <c:cat>
            <c:strRef>
              <c:f>'Input-IS Y2'!$D$265:$J$265</c:f>
              <c:strCache>
                <c:ptCount val="4"/>
                <c:pt idx="0">
                  <c:v>Training</c:v>
                </c:pt>
                <c:pt idx="1">
                  <c:v>Conference</c:v>
                </c:pt>
                <c:pt idx="2">
                  <c:v>Research</c:v>
                </c:pt>
                <c:pt idx="3">
                  <c:v>Publications</c:v>
                </c:pt>
              </c:strCache>
            </c:strRef>
          </c:cat>
          <c:val>
            <c:numRef>
              <c:f>'Input-IS Y2'!$D$267:$J$267</c:f>
              <c:numCache>
                <c:formatCode>_(* #,##0_);_(* \(#,##0\);_(* "-"??_);_(@_)</c:formatCode>
                <c:ptCount val="7"/>
              </c:numCache>
            </c:numRef>
          </c:val>
          <c:extLst>
            <c:ext xmlns:c16="http://schemas.microsoft.com/office/drawing/2014/chart" uri="{C3380CC4-5D6E-409C-BE32-E72D297353CC}">
              <c16:uniqueId val="{00000000-9CB4-4743-9846-CA4D27FB47E9}"/>
            </c:ext>
          </c:extLst>
        </c:ser>
        <c:ser>
          <c:idx val="1"/>
          <c:order val="1"/>
          <c:tx>
            <c:strRef>
              <c:f>'Input-IS Y2'!$B$269</c:f>
              <c:strCache>
                <c:ptCount val="1"/>
                <c:pt idx="0">
                  <c:v>Subsidy</c:v>
                </c:pt>
              </c:strCache>
            </c:strRef>
          </c:tx>
          <c:invertIfNegative val="0"/>
          <c:cat>
            <c:strRef>
              <c:f>'Input-IS Y2'!$D$265:$J$265</c:f>
              <c:strCache>
                <c:ptCount val="4"/>
                <c:pt idx="0">
                  <c:v>Training</c:v>
                </c:pt>
                <c:pt idx="1">
                  <c:v>Conference</c:v>
                </c:pt>
                <c:pt idx="2">
                  <c:v>Research</c:v>
                </c:pt>
                <c:pt idx="3">
                  <c:v>Publications</c:v>
                </c:pt>
              </c:strCache>
            </c:strRef>
          </c:cat>
          <c:val>
            <c:numRef>
              <c:f>'Input-IS Y2'!$D$269:$J$269</c:f>
              <c:numCache>
                <c:formatCode>_(* #,##0_);_(* \(#,##0\);_(*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9CB4-4743-9846-CA4D27FB47E9}"/>
            </c:ext>
          </c:extLst>
        </c:ser>
        <c:dLbls>
          <c:showLegendKey val="0"/>
          <c:showVal val="0"/>
          <c:showCatName val="0"/>
          <c:showSerName val="0"/>
          <c:showPercent val="0"/>
          <c:showBubbleSize val="0"/>
        </c:dLbls>
        <c:gapWidth val="50"/>
        <c:overlap val="100"/>
        <c:axId val="466290472"/>
        <c:axId val="466290864"/>
      </c:barChart>
      <c:lineChart>
        <c:grouping val="standard"/>
        <c:varyColors val="0"/>
        <c:ser>
          <c:idx val="2"/>
          <c:order val="2"/>
          <c:tx>
            <c:strRef>
              <c:f>'Input-IS Y2'!$B$268</c:f>
              <c:strCache>
                <c:ptCount val="1"/>
                <c:pt idx="0">
                  <c:v>Unit Cost</c:v>
                </c:pt>
              </c:strCache>
            </c:strRef>
          </c:tx>
          <c:marker>
            <c:symbol val="none"/>
          </c:marker>
          <c:cat>
            <c:strRef>
              <c:f>'Input-IS Y2'!$D$265:$J$265</c:f>
              <c:strCache>
                <c:ptCount val="4"/>
                <c:pt idx="0">
                  <c:v>Training</c:v>
                </c:pt>
                <c:pt idx="1">
                  <c:v>Conference</c:v>
                </c:pt>
                <c:pt idx="2">
                  <c:v>Research</c:v>
                </c:pt>
                <c:pt idx="3">
                  <c:v>Publications</c:v>
                </c:pt>
              </c:strCache>
            </c:strRef>
          </c:cat>
          <c:val>
            <c:numRef>
              <c:f>'Input-IS Y2'!$D$268:$J$268</c:f>
              <c:numCache>
                <c:formatCode>_(* #,##0_);_(* \(#,##0\);_(* "-"??_);_(@_)</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2-9CB4-4743-9846-CA4D27FB47E9}"/>
            </c:ext>
          </c:extLst>
        </c:ser>
        <c:dLbls>
          <c:showLegendKey val="0"/>
          <c:showVal val="0"/>
          <c:showCatName val="0"/>
          <c:showSerName val="0"/>
          <c:showPercent val="0"/>
          <c:showBubbleSize val="0"/>
        </c:dLbls>
        <c:marker val="1"/>
        <c:smooth val="0"/>
        <c:axId val="466290472"/>
        <c:axId val="466290864"/>
      </c:lineChart>
      <c:catAx>
        <c:axId val="466290472"/>
        <c:scaling>
          <c:orientation val="minMax"/>
        </c:scaling>
        <c:delete val="0"/>
        <c:axPos val="b"/>
        <c:numFmt formatCode="General" sourceLinked="1"/>
        <c:majorTickMark val="out"/>
        <c:minorTickMark val="none"/>
        <c:tickLblPos val="nextTo"/>
        <c:crossAx val="466290864"/>
        <c:crosses val="autoZero"/>
        <c:auto val="1"/>
        <c:lblAlgn val="ctr"/>
        <c:lblOffset val="100"/>
        <c:noMultiLvlLbl val="0"/>
      </c:catAx>
      <c:valAx>
        <c:axId val="466290864"/>
        <c:scaling>
          <c:orientation val="minMax"/>
          <c:min val="0"/>
        </c:scaling>
        <c:delete val="0"/>
        <c:axPos val="l"/>
        <c:majorGridlines/>
        <c:numFmt formatCode="_(* #,##0_);_(* \(#,##0\);_(* &quot;-&quot;_);_(@_)" sourceLinked="0"/>
        <c:majorTickMark val="out"/>
        <c:minorTickMark val="none"/>
        <c:tickLblPos val="nextTo"/>
        <c:crossAx val="466290472"/>
        <c:crosses val="autoZero"/>
        <c:crossBetween val="between"/>
      </c:valAx>
    </c:plotArea>
    <c:legend>
      <c:legendPos val="b"/>
      <c:overlay val="0"/>
    </c:legend>
    <c:plotVisOnly val="1"/>
    <c:dispBlanksAs val="gap"/>
    <c:showDLblsOverMax val="0"/>
  </c:chart>
  <c:printSettings>
    <c:headerFooter/>
    <c:pageMargins b="0.75000000000000966" l="0.70000000000000062" r="0.70000000000000062" t="0.75000000000000966"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Recovery by</a:t>
            </a:r>
            <a:r>
              <a:rPr lang="en-US" baseline="0"/>
              <a:t> Product</a:t>
            </a:r>
            <a:endParaRPr lang="en-US"/>
          </a:p>
        </c:rich>
      </c:tx>
      <c:overlay val="1"/>
    </c:title>
    <c:autoTitleDeleted val="0"/>
    <c:plotArea>
      <c:layout>
        <c:manualLayout>
          <c:layoutTarget val="inner"/>
          <c:xMode val="edge"/>
          <c:yMode val="edge"/>
          <c:x val="5.8319560570392621E-2"/>
          <c:y val="0.14979026413239505"/>
          <c:w val="0.91798804233331388"/>
          <c:h val="0.62589623426982177"/>
        </c:manualLayout>
      </c:layout>
      <c:barChart>
        <c:barDir val="col"/>
        <c:grouping val="stacked"/>
        <c:varyColors val="0"/>
        <c:ser>
          <c:idx val="0"/>
          <c:order val="0"/>
          <c:tx>
            <c:strRef>
              <c:f>'Input-IS Y2'!$B$302</c:f>
              <c:strCache>
                <c:ptCount val="1"/>
                <c:pt idx="0">
                  <c:v>Earned Income</c:v>
                </c:pt>
              </c:strCache>
            </c:strRef>
          </c:tx>
          <c:invertIfNegative val="0"/>
          <c:cat>
            <c:strRef>
              <c:f>'Input-IS Y2'!$D$265:$J$265</c:f>
              <c:strCache>
                <c:ptCount val="4"/>
                <c:pt idx="0">
                  <c:v>Training</c:v>
                </c:pt>
                <c:pt idx="1">
                  <c:v>Conference</c:v>
                </c:pt>
                <c:pt idx="2">
                  <c:v>Research</c:v>
                </c:pt>
                <c:pt idx="3">
                  <c:v>Publications</c:v>
                </c:pt>
              </c:strCache>
            </c:strRef>
          </c:cat>
          <c:val>
            <c:numRef>
              <c:f>'Input-IS Y2'!$D$302:$J$302</c:f>
              <c:numCache>
                <c:formatCode>_(* #,##0_);_(* \(#,##0\);_(*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3E71-4BF8-9C22-D5E3D206A364}"/>
            </c:ext>
          </c:extLst>
        </c:ser>
        <c:ser>
          <c:idx val="1"/>
          <c:order val="1"/>
          <c:tx>
            <c:strRef>
              <c:f>'Input-IS Y2'!$B$303</c:f>
              <c:strCache>
                <c:ptCount val="1"/>
                <c:pt idx="0">
                  <c:v>Total Cost</c:v>
                </c:pt>
              </c:strCache>
            </c:strRef>
          </c:tx>
          <c:invertIfNegative val="0"/>
          <c:cat>
            <c:strRef>
              <c:f>'Input-IS Y2'!$D$265:$J$265</c:f>
              <c:strCache>
                <c:ptCount val="4"/>
                <c:pt idx="0">
                  <c:v>Training</c:v>
                </c:pt>
                <c:pt idx="1">
                  <c:v>Conference</c:v>
                </c:pt>
                <c:pt idx="2">
                  <c:v>Research</c:v>
                </c:pt>
                <c:pt idx="3">
                  <c:v>Publications</c:v>
                </c:pt>
              </c:strCache>
            </c:strRef>
          </c:cat>
          <c:val>
            <c:numRef>
              <c:f>'Input-IS Y2'!$D$303:$J$303</c:f>
              <c:numCache>
                <c:formatCode>_(* #,##0_);_(* \(#,##0\);_(*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3E71-4BF8-9C22-D5E3D206A364}"/>
            </c:ext>
          </c:extLst>
        </c:ser>
        <c:dLbls>
          <c:showLegendKey val="0"/>
          <c:showVal val="0"/>
          <c:showCatName val="0"/>
          <c:showSerName val="0"/>
          <c:showPercent val="0"/>
          <c:showBubbleSize val="0"/>
        </c:dLbls>
        <c:gapWidth val="50"/>
        <c:overlap val="100"/>
        <c:axId val="466291648"/>
        <c:axId val="358543864"/>
      </c:barChart>
      <c:lineChart>
        <c:grouping val="standard"/>
        <c:varyColors val="0"/>
        <c:ser>
          <c:idx val="2"/>
          <c:order val="2"/>
          <c:tx>
            <c:strRef>
              <c:f>'Input-IS Y2'!$B$304</c:f>
              <c:strCache>
                <c:ptCount val="1"/>
                <c:pt idx="0">
                  <c:v>% Cost Recovery</c:v>
                </c:pt>
              </c:strCache>
            </c:strRef>
          </c:tx>
          <c:cat>
            <c:strRef>
              <c:f>'Input-IS Y2'!$D$265:$J$265</c:f>
              <c:strCache>
                <c:ptCount val="4"/>
                <c:pt idx="0">
                  <c:v>Training</c:v>
                </c:pt>
                <c:pt idx="1">
                  <c:v>Conference</c:v>
                </c:pt>
                <c:pt idx="2">
                  <c:v>Research</c:v>
                </c:pt>
                <c:pt idx="3">
                  <c:v>Publications</c:v>
                </c:pt>
              </c:strCache>
            </c:strRef>
          </c:cat>
          <c:val>
            <c:numRef>
              <c:f>'Input-IS Y2'!$D$304:$J$304</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2-3E71-4BF8-9C22-D5E3D206A364}"/>
            </c:ext>
          </c:extLst>
        </c:ser>
        <c:dLbls>
          <c:showLegendKey val="0"/>
          <c:showVal val="0"/>
          <c:showCatName val="0"/>
          <c:showSerName val="0"/>
          <c:showPercent val="0"/>
          <c:showBubbleSize val="0"/>
        </c:dLbls>
        <c:marker val="1"/>
        <c:smooth val="0"/>
        <c:axId val="358544256"/>
        <c:axId val="358544648"/>
      </c:lineChart>
      <c:catAx>
        <c:axId val="466291648"/>
        <c:scaling>
          <c:orientation val="minMax"/>
        </c:scaling>
        <c:delete val="0"/>
        <c:axPos val="b"/>
        <c:numFmt formatCode="General" sourceLinked="1"/>
        <c:majorTickMark val="out"/>
        <c:minorTickMark val="none"/>
        <c:tickLblPos val="nextTo"/>
        <c:crossAx val="358543864"/>
        <c:crosses val="autoZero"/>
        <c:auto val="1"/>
        <c:lblAlgn val="ctr"/>
        <c:lblOffset val="100"/>
        <c:noMultiLvlLbl val="0"/>
      </c:catAx>
      <c:valAx>
        <c:axId val="358543864"/>
        <c:scaling>
          <c:orientation val="minMax"/>
          <c:min val="0"/>
        </c:scaling>
        <c:delete val="0"/>
        <c:axPos val="l"/>
        <c:majorGridlines/>
        <c:numFmt formatCode="_(* #,##0_);_(* \(#,##0\);_(* &quot;-&quot;_);_(@_)" sourceLinked="0"/>
        <c:majorTickMark val="out"/>
        <c:minorTickMark val="none"/>
        <c:tickLblPos val="nextTo"/>
        <c:crossAx val="466291648"/>
        <c:crosses val="autoZero"/>
        <c:crossBetween val="between"/>
      </c:valAx>
      <c:catAx>
        <c:axId val="358544256"/>
        <c:scaling>
          <c:orientation val="minMax"/>
        </c:scaling>
        <c:delete val="1"/>
        <c:axPos val="b"/>
        <c:numFmt formatCode="General" sourceLinked="1"/>
        <c:majorTickMark val="out"/>
        <c:minorTickMark val="none"/>
        <c:tickLblPos val="nextTo"/>
        <c:crossAx val="358544648"/>
        <c:crosses val="autoZero"/>
        <c:auto val="1"/>
        <c:lblAlgn val="ctr"/>
        <c:lblOffset val="100"/>
        <c:noMultiLvlLbl val="0"/>
      </c:catAx>
      <c:valAx>
        <c:axId val="358544648"/>
        <c:scaling>
          <c:orientation val="minMax"/>
        </c:scaling>
        <c:delete val="0"/>
        <c:axPos val="r"/>
        <c:numFmt formatCode="0%" sourceLinked="1"/>
        <c:majorTickMark val="out"/>
        <c:minorTickMark val="none"/>
        <c:tickLblPos val="nextTo"/>
        <c:crossAx val="358544256"/>
        <c:crosses val="max"/>
        <c:crossBetween val="between"/>
      </c:valAx>
    </c:plotArea>
    <c:legend>
      <c:legendPos val="b"/>
      <c:overlay val="0"/>
    </c:legend>
    <c:plotVisOnly val="1"/>
    <c:dispBlanksAs val="zero"/>
    <c:showDLblsOverMax val="0"/>
  </c:chart>
  <c:printSettings>
    <c:headerFooter/>
    <c:pageMargins b="0.75000000000000988" l="0.70000000000000062" r="0.70000000000000062" t="0.7500000000000098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Earned and Contributed</a:t>
            </a:r>
            <a:r>
              <a:rPr lang="en-US" baseline="0"/>
              <a:t> Revenue</a:t>
            </a:r>
            <a:endParaRPr lang="en-US"/>
          </a:p>
        </c:rich>
      </c:tx>
      <c:overlay val="1"/>
    </c:title>
    <c:autoTitleDeleted val="0"/>
    <c:plotArea>
      <c:layout>
        <c:manualLayout>
          <c:layoutTarget val="inner"/>
          <c:xMode val="edge"/>
          <c:yMode val="edge"/>
          <c:x val="6.6495793597647804E-2"/>
          <c:y val="0.19410043533078003"/>
          <c:w val="0.91798804233331344"/>
          <c:h val="0.69437558975822322"/>
        </c:manualLayout>
      </c:layout>
      <c:barChart>
        <c:barDir val="col"/>
        <c:grouping val="stacked"/>
        <c:varyColors val="0"/>
        <c:ser>
          <c:idx val="0"/>
          <c:order val="0"/>
          <c:tx>
            <c:strRef>
              <c:f>'Input-IS Y3'!$B$289</c:f>
              <c:strCache>
                <c:ptCount val="1"/>
                <c:pt idx="0">
                  <c:v>% Contributed Income by Product</c:v>
                </c:pt>
              </c:strCache>
            </c:strRef>
          </c:tx>
          <c:invertIfNegative val="0"/>
          <c:dLbls>
            <c:spPr>
              <a:noFill/>
              <a:ln>
                <a:noFill/>
              </a:ln>
              <a:effectLst/>
            </c:spPr>
            <c:txPr>
              <a:bodyPr wrap="square" lIns="38100" tIns="19050" rIns="38100" bIns="19050" anchor="ctr">
                <a:spAutoFit/>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'Input-IS Y3'!$D$281:$J$281</c:f>
              <c:strCache>
                <c:ptCount val="4"/>
                <c:pt idx="0">
                  <c:v>Training</c:v>
                </c:pt>
                <c:pt idx="1">
                  <c:v>Conference</c:v>
                </c:pt>
                <c:pt idx="2">
                  <c:v>Research</c:v>
                </c:pt>
                <c:pt idx="3">
                  <c:v>Publications</c:v>
                </c:pt>
              </c:strCache>
            </c:strRef>
          </c:cat>
          <c:val>
            <c:numRef>
              <c:f>'Input-IS Y3'!$D$289:$J$289</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1B02-4449-A01E-E1D9C30057BC}"/>
            </c:ext>
          </c:extLst>
        </c:ser>
        <c:ser>
          <c:idx val="1"/>
          <c:order val="1"/>
          <c:tx>
            <c:strRef>
              <c:f>'Input-IS Y3'!$B$288</c:f>
              <c:strCache>
                <c:ptCount val="1"/>
                <c:pt idx="0">
                  <c:v>% Earned Income by Product</c:v>
                </c:pt>
              </c:strCache>
            </c:strRef>
          </c:tx>
          <c:invertIfNegative val="0"/>
          <c:dLbls>
            <c:spPr>
              <a:noFill/>
              <a:ln>
                <a:noFill/>
              </a:ln>
              <a:effectLst/>
            </c:spPr>
            <c:txPr>
              <a:bodyPr wrap="square" lIns="38100" tIns="19050" rIns="38100" bIns="19050" anchor="ctr">
                <a:spAutoFit/>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'Input-IS Y3'!$D$281:$J$281</c:f>
              <c:strCache>
                <c:ptCount val="4"/>
                <c:pt idx="0">
                  <c:v>Training</c:v>
                </c:pt>
                <c:pt idx="1">
                  <c:v>Conference</c:v>
                </c:pt>
                <c:pt idx="2">
                  <c:v>Research</c:v>
                </c:pt>
                <c:pt idx="3">
                  <c:v>Publications</c:v>
                </c:pt>
              </c:strCache>
            </c:strRef>
          </c:cat>
          <c:val>
            <c:numRef>
              <c:f>'Input-IS Y3'!$D$288:$J$288</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1B02-4449-A01E-E1D9C30057BC}"/>
            </c:ext>
          </c:extLst>
        </c:ser>
        <c:dLbls>
          <c:showLegendKey val="0"/>
          <c:showVal val="0"/>
          <c:showCatName val="0"/>
          <c:showSerName val="0"/>
          <c:showPercent val="0"/>
          <c:showBubbleSize val="0"/>
        </c:dLbls>
        <c:gapWidth val="50"/>
        <c:overlap val="100"/>
        <c:axId val="358545040"/>
        <c:axId val="556927248"/>
      </c:barChart>
      <c:catAx>
        <c:axId val="358545040"/>
        <c:scaling>
          <c:orientation val="minMax"/>
        </c:scaling>
        <c:delete val="0"/>
        <c:axPos val="b"/>
        <c:numFmt formatCode="General" sourceLinked="1"/>
        <c:majorTickMark val="out"/>
        <c:minorTickMark val="none"/>
        <c:tickLblPos val="nextTo"/>
        <c:txPr>
          <a:bodyPr/>
          <a:lstStyle/>
          <a:p>
            <a:pPr>
              <a:defRPr sz="900"/>
            </a:pPr>
            <a:endParaRPr lang="en-US"/>
          </a:p>
        </c:txPr>
        <c:crossAx val="556927248"/>
        <c:crosses val="autoZero"/>
        <c:auto val="1"/>
        <c:lblAlgn val="ctr"/>
        <c:lblOffset val="100"/>
        <c:noMultiLvlLbl val="0"/>
      </c:catAx>
      <c:valAx>
        <c:axId val="556927248"/>
        <c:scaling>
          <c:orientation val="minMax"/>
          <c:max val="1"/>
          <c:min val="0"/>
        </c:scaling>
        <c:delete val="0"/>
        <c:axPos val="l"/>
        <c:majorGridlines/>
        <c:numFmt formatCode="0%" sourceLinked="1"/>
        <c:majorTickMark val="out"/>
        <c:minorTickMark val="none"/>
        <c:tickLblPos val="nextTo"/>
        <c:crossAx val="358545040"/>
        <c:crosses val="autoZero"/>
        <c:crossBetween val="between"/>
        <c:majorUnit val="0.2"/>
      </c:valAx>
    </c:plotArea>
    <c:legend>
      <c:legendPos val="b"/>
      <c:layout>
        <c:manualLayout>
          <c:xMode val="edge"/>
          <c:yMode val="edge"/>
          <c:x val="0.28404379071384406"/>
          <c:y val="0.10540618978518924"/>
          <c:w val="0.45410935143898379"/>
          <c:h val="7.2841544353783566E-2"/>
        </c:manualLayout>
      </c:layout>
      <c:overlay val="0"/>
    </c:legend>
    <c:plotVisOnly val="1"/>
    <c:dispBlanksAs val="gap"/>
    <c:showDLblsOverMax val="0"/>
  </c:chart>
  <c:printSettings>
    <c:headerFooter/>
    <c:pageMargins b="0.75000000000000944" l="0.70000000000000062" r="0.70000000000000062" t="0.75000000000000944"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Direct and Overhead Costs by Product</a:t>
            </a:r>
          </a:p>
        </c:rich>
      </c:tx>
      <c:overlay val="0"/>
    </c:title>
    <c:autoTitleDeleted val="0"/>
    <c:plotArea>
      <c:layout>
        <c:manualLayout>
          <c:layoutTarget val="inner"/>
          <c:xMode val="edge"/>
          <c:yMode val="edge"/>
          <c:x val="6.5192437455582897E-2"/>
          <c:y val="0.19812863271245174"/>
          <c:w val="0.91798804233331366"/>
          <c:h val="0.68229099761321665"/>
        </c:manualLayout>
      </c:layout>
      <c:barChart>
        <c:barDir val="col"/>
        <c:grouping val="stacked"/>
        <c:varyColors val="0"/>
        <c:ser>
          <c:idx val="0"/>
          <c:order val="0"/>
          <c:tx>
            <c:strRef>
              <c:f>'Input-IS Y3'!$B$298</c:f>
              <c:strCache>
                <c:ptCount val="1"/>
                <c:pt idx="0">
                  <c:v>% Direct Costs by Product</c:v>
                </c:pt>
              </c:strCache>
            </c:strRef>
          </c:tx>
          <c:invertIfNegative val="0"/>
          <c:dLbls>
            <c:spPr>
              <a:noFill/>
              <a:ln>
                <a:noFill/>
              </a:ln>
              <a:effectLst/>
            </c:spPr>
            <c:txPr>
              <a:bodyPr wrap="square" lIns="38100" tIns="19050" rIns="38100" bIns="19050" anchor="ctr">
                <a:spAutoFit/>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'Input-IS Y3'!$D$265:$J$265</c:f>
              <c:strCache>
                <c:ptCount val="4"/>
                <c:pt idx="0">
                  <c:v>Training</c:v>
                </c:pt>
                <c:pt idx="1">
                  <c:v>Conference</c:v>
                </c:pt>
                <c:pt idx="2">
                  <c:v>Research</c:v>
                </c:pt>
                <c:pt idx="3">
                  <c:v>Publications</c:v>
                </c:pt>
              </c:strCache>
            </c:strRef>
          </c:cat>
          <c:val>
            <c:numRef>
              <c:f>'Input-IS Y3'!$D$298:$J$298</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5EB1-4FF1-9A44-6A84602772F3}"/>
            </c:ext>
          </c:extLst>
        </c:ser>
        <c:ser>
          <c:idx val="1"/>
          <c:order val="1"/>
          <c:tx>
            <c:strRef>
              <c:f>'Input-IS Y3'!$B$299</c:f>
              <c:strCache>
                <c:ptCount val="1"/>
                <c:pt idx="0">
                  <c:v>% Overhead Costs by Product</c:v>
                </c:pt>
              </c:strCache>
            </c:strRef>
          </c:tx>
          <c:invertIfNegative val="0"/>
          <c:dLbls>
            <c:spPr>
              <a:noFill/>
              <a:ln>
                <a:noFill/>
              </a:ln>
              <a:effectLst/>
            </c:spPr>
            <c:txPr>
              <a:bodyPr wrap="square" lIns="38100" tIns="19050" rIns="38100" bIns="19050" anchor="ctr">
                <a:spAutoFit/>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'Input-IS Y3'!$D$265:$J$265</c:f>
              <c:strCache>
                <c:ptCount val="4"/>
                <c:pt idx="0">
                  <c:v>Training</c:v>
                </c:pt>
                <c:pt idx="1">
                  <c:v>Conference</c:v>
                </c:pt>
                <c:pt idx="2">
                  <c:v>Research</c:v>
                </c:pt>
                <c:pt idx="3">
                  <c:v>Publications</c:v>
                </c:pt>
              </c:strCache>
            </c:strRef>
          </c:cat>
          <c:val>
            <c:numRef>
              <c:f>'Input-IS Y3'!$D$299:$J$299</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5EB1-4FF1-9A44-6A84602772F3}"/>
            </c:ext>
          </c:extLst>
        </c:ser>
        <c:dLbls>
          <c:showLegendKey val="0"/>
          <c:showVal val="0"/>
          <c:showCatName val="0"/>
          <c:showSerName val="0"/>
          <c:showPercent val="0"/>
          <c:showBubbleSize val="0"/>
        </c:dLbls>
        <c:gapWidth val="50"/>
        <c:overlap val="100"/>
        <c:axId val="556928032"/>
        <c:axId val="556928424"/>
      </c:barChart>
      <c:catAx>
        <c:axId val="556928032"/>
        <c:scaling>
          <c:orientation val="minMax"/>
        </c:scaling>
        <c:delete val="0"/>
        <c:axPos val="b"/>
        <c:numFmt formatCode="General" sourceLinked="1"/>
        <c:majorTickMark val="out"/>
        <c:minorTickMark val="none"/>
        <c:tickLblPos val="nextTo"/>
        <c:txPr>
          <a:bodyPr/>
          <a:lstStyle/>
          <a:p>
            <a:pPr>
              <a:defRPr sz="900"/>
            </a:pPr>
            <a:endParaRPr lang="en-US"/>
          </a:p>
        </c:txPr>
        <c:crossAx val="556928424"/>
        <c:crosses val="autoZero"/>
        <c:auto val="1"/>
        <c:lblAlgn val="ctr"/>
        <c:lblOffset val="100"/>
        <c:noMultiLvlLbl val="0"/>
      </c:catAx>
      <c:valAx>
        <c:axId val="556928424"/>
        <c:scaling>
          <c:orientation val="minMax"/>
          <c:max val="1"/>
          <c:min val="0"/>
        </c:scaling>
        <c:delete val="0"/>
        <c:axPos val="l"/>
        <c:majorGridlines/>
        <c:numFmt formatCode="0%" sourceLinked="1"/>
        <c:majorTickMark val="out"/>
        <c:minorTickMark val="none"/>
        <c:tickLblPos val="nextTo"/>
        <c:crossAx val="556928032"/>
        <c:crosses val="autoZero"/>
        <c:crossBetween val="between"/>
        <c:majorUnit val="0.2"/>
      </c:valAx>
    </c:plotArea>
    <c:legend>
      <c:legendPos val="b"/>
      <c:layout>
        <c:manualLayout>
          <c:xMode val="edge"/>
          <c:yMode val="edge"/>
          <c:x val="0.29449290979390041"/>
          <c:y val="0.10137799240351754"/>
          <c:w val="0.38450668739721316"/>
          <c:h val="7.284154435378358E-2"/>
        </c:manualLayout>
      </c:layout>
      <c:overlay val="0"/>
    </c:legend>
    <c:plotVisOnly val="1"/>
    <c:dispBlanksAs val="zero"/>
    <c:showDLblsOverMax val="0"/>
  </c:chart>
  <c:printSettings>
    <c:headerFooter/>
    <c:pageMargins b="0.75000000000000966" l="0.70000000000000062" r="0.70000000000000062" t="0.75000000000000966"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2"/>
          <c:order val="0"/>
          <c:tx>
            <c:strRef>
              <c:f>'Input-IS Y3'!$B$283</c:f>
              <c:strCache>
                <c:ptCount val="1"/>
                <c:pt idx="0">
                  <c:v>% of Total Earned Income</c:v>
                </c:pt>
              </c:strCache>
            </c:strRef>
          </c:tx>
          <c:dPt>
            <c:idx val="0"/>
            <c:bubble3D val="0"/>
            <c:extLst>
              <c:ext xmlns:c16="http://schemas.microsoft.com/office/drawing/2014/chart" uri="{C3380CC4-5D6E-409C-BE32-E72D297353CC}">
                <c16:uniqueId val="{00000000-F6BA-4132-BAD9-FE3CBC663172}"/>
              </c:ext>
            </c:extLst>
          </c:dPt>
          <c:dPt>
            <c:idx val="1"/>
            <c:bubble3D val="0"/>
            <c:extLst>
              <c:ext xmlns:c16="http://schemas.microsoft.com/office/drawing/2014/chart" uri="{C3380CC4-5D6E-409C-BE32-E72D297353CC}">
                <c16:uniqueId val="{00000001-F6BA-4132-BAD9-FE3CBC663172}"/>
              </c:ext>
            </c:extLst>
          </c:dPt>
          <c:dPt>
            <c:idx val="2"/>
            <c:bubble3D val="0"/>
            <c:extLst>
              <c:ext xmlns:c16="http://schemas.microsoft.com/office/drawing/2014/chart" uri="{C3380CC4-5D6E-409C-BE32-E72D297353CC}">
                <c16:uniqueId val="{00000002-F6BA-4132-BAD9-FE3CBC663172}"/>
              </c:ext>
            </c:extLst>
          </c:dPt>
          <c:dPt>
            <c:idx val="3"/>
            <c:bubble3D val="0"/>
            <c:extLst>
              <c:ext xmlns:c16="http://schemas.microsoft.com/office/drawing/2014/chart" uri="{C3380CC4-5D6E-409C-BE32-E72D297353CC}">
                <c16:uniqueId val="{00000003-F6BA-4132-BAD9-FE3CBC663172}"/>
              </c:ext>
            </c:extLst>
          </c:dPt>
          <c:dPt>
            <c:idx val="4"/>
            <c:bubble3D val="0"/>
            <c:extLst>
              <c:ext xmlns:c16="http://schemas.microsoft.com/office/drawing/2014/chart" uri="{C3380CC4-5D6E-409C-BE32-E72D297353CC}">
                <c16:uniqueId val="{00000004-F6BA-4132-BAD9-FE3CBC663172}"/>
              </c:ext>
            </c:extLst>
          </c:dPt>
          <c:dPt>
            <c:idx val="5"/>
            <c:bubble3D val="0"/>
            <c:extLst>
              <c:ext xmlns:c16="http://schemas.microsoft.com/office/drawing/2014/chart" uri="{C3380CC4-5D6E-409C-BE32-E72D297353CC}">
                <c16:uniqueId val="{00000005-F6BA-4132-BAD9-FE3CBC663172}"/>
              </c:ext>
            </c:extLst>
          </c:dPt>
          <c:dPt>
            <c:idx val="6"/>
            <c:bubble3D val="0"/>
            <c:extLst>
              <c:ext xmlns:c16="http://schemas.microsoft.com/office/drawing/2014/chart" uri="{C3380CC4-5D6E-409C-BE32-E72D297353CC}">
                <c16:uniqueId val="{00000006-F6BA-4132-BAD9-FE3CBC663172}"/>
              </c:ext>
            </c:extLst>
          </c:dPt>
          <c:cat>
            <c:strRef>
              <c:f>'Input-IS Y3'!$D$265:$J$265</c:f>
              <c:strCache>
                <c:ptCount val="4"/>
                <c:pt idx="0">
                  <c:v>Training</c:v>
                </c:pt>
                <c:pt idx="1">
                  <c:v>Conference</c:v>
                </c:pt>
                <c:pt idx="2">
                  <c:v>Research</c:v>
                </c:pt>
                <c:pt idx="3">
                  <c:v>Publications</c:v>
                </c:pt>
              </c:strCache>
            </c:strRef>
          </c:cat>
          <c:val>
            <c:numRef>
              <c:f>'Input-IS Y3'!$D$283:$J$283</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7-F6BA-4132-BAD9-FE3CBC663172}"/>
            </c:ext>
          </c:extLst>
        </c:ser>
        <c:dLbls>
          <c:showLegendKey val="0"/>
          <c:showVal val="0"/>
          <c:showCatName val="0"/>
          <c:showSerName val="0"/>
          <c:showPercent val="0"/>
          <c:showBubbleSize val="0"/>
          <c:showLeaderLines val="0"/>
        </c:dLbls>
        <c:firstSliceAng val="0"/>
      </c:pieChart>
      <c:spPr>
        <a:noFill/>
        <a:ln w="25400">
          <a:noFill/>
        </a:ln>
      </c:spPr>
    </c:plotArea>
    <c:legend>
      <c:legendPos val="b"/>
      <c:layout>
        <c:manualLayout>
          <c:xMode val="edge"/>
          <c:yMode val="edge"/>
          <c:x val="1.6801945290989238E-2"/>
          <c:y val="0.82088416493630212"/>
          <c:w val="0.96331471700888527"/>
          <c:h val="0.15880813853881842"/>
        </c:manualLayout>
      </c:layout>
      <c:overlay val="0"/>
      <c:txPr>
        <a:bodyPr/>
        <a:lstStyle/>
        <a:p>
          <a:pPr rtl="0">
            <a:defRPr/>
          </a:pPr>
          <a:endParaRPr lang="en-US"/>
        </a:p>
      </c:txPr>
    </c:legend>
    <c:plotVisOnly val="1"/>
    <c:dispBlanksAs val="zero"/>
    <c:showDLblsOverMax val="0"/>
  </c:chart>
  <c:printSettings>
    <c:headerFooter/>
    <c:pageMargins b="0.75000000000001077" l="0.70000000000000062" r="0.70000000000000062" t="0.75000000000001077"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2"/>
          <c:order val="0"/>
          <c:tx>
            <c:strRef>
              <c:f>'Input-IS Y3'!$B$279</c:f>
              <c:strCache>
                <c:ptCount val="1"/>
                <c:pt idx="0">
                  <c:v>% Total Net Income</c:v>
                </c:pt>
              </c:strCache>
            </c:strRef>
          </c:tx>
          <c:dPt>
            <c:idx val="0"/>
            <c:bubble3D val="0"/>
            <c:extLst>
              <c:ext xmlns:c16="http://schemas.microsoft.com/office/drawing/2014/chart" uri="{C3380CC4-5D6E-409C-BE32-E72D297353CC}">
                <c16:uniqueId val="{00000000-83CC-451E-BC8F-24685668E45E}"/>
              </c:ext>
            </c:extLst>
          </c:dPt>
          <c:dPt>
            <c:idx val="1"/>
            <c:bubble3D val="0"/>
            <c:extLst>
              <c:ext xmlns:c16="http://schemas.microsoft.com/office/drawing/2014/chart" uri="{C3380CC4-5D6E-409C-BE32-E72D297353CC}">
                <c16:uniqueId val="{00000001-83CC-451E-BC8F-24685668E45E}"/>
              </c:ext>
            </c:extLst>
          </c:dPt>
          <c:dPt>
            <c:idx val="2"/>
            <c:bubble3D val="0"/>
            <c:extLst>
              <c:ext xmlns:c16="http://schemas.microsoft.com/office/drawing/2014/chart" uri="{C3380CC4-5D6E-409C-BE32-E72D297353CC}">
                <c16:uniqueId val="{00000002-83CC-451E-BC8F-24685668E45E}"/>
              </c:ext>
            </c:extLst>
          </c:dPt>
          <c:dPt>
            <c:idx val="3"/>
            <c:bubble3D val="0"/>
            <c:extLst>
              <c:ext xmlns:c16="http://schemas.microsoft.com/office/drawing/2014/chart" uri="{C3380CC4-5D6E-409C-BE32-E72D297353CC}">
                <c16:uniqueId val="{00000003-83CC-451E-BC8F-24685668E45E}"/>
              </c:ext>
            </c:extLst>
          </c:dPt>
          <c:dPt>
            <c:idx val="4"/>
            <c:bubble3D val="0"/>
            <c:extLst>
              <c:ext xmlns:c16="http://schemas.microsoft.com/office/drawing/2014/chart" uri="{C3380CC4-5D6E-409C-BE32-E72D297353CC}">
                <c16:uniqueId val="{00000004-83CC-451E-BC8F-24685668E45E}"/>
              </c:ext>
            </c:extLst>
          </c:dPt>
          <c:dPt>
            <c:idx val="5"/>
            <c:bubble3D val="0"/>
            <c:extLst>
              <c:ext xmlns:c16="http://schemas.microsoft.com/office/drawing/2014/chart" uri="{C3380CC4-5D6E-409C-BE32-E72D297353CC}">
                <c16:uniqueId val="{00000005-83CC-451E-BC8F-24685668E45E}"/>
              </c:ext>
            </c:extLst>
          </c:dPt>
          <c:dPt>
            <c:idx val="6"/>
            <c:bubble3D val="0"/>
            <c:extLst>
              <c:ext xmlns:c16="http://schemas.microsoft.com/office/drawing/2014/chart" uri="{C3380CC4-5D6E-409C-BE32-E72D297353CC}">
                <c16:uniqueId val="{00000006-83CC-451E-BC8F-24685668E45E}"/>
              </c:ext>
            </c:extLst>
          </c:dPt>
          <c:cat>
            <c:strRef>
              <c:f>'Input-IS Y3'!$D$265:$J$265</c:f>
              <c:strCache>
                <c:ptCount val="4"/>
                <c:pt idx="0">
                  <c:v>Training</c:v>
                </c:pt>
                <c:pt idx="1">
                  <c:v>Conference</c:v>
                </c:pt>
                <c:pt idx="2">
                  <c:v>Research</c:v>
                </c:pt>
                <c:pt idx="3">
                  <c:v>Publications</c:v>
                </c:pt>
              </c:strCache>
            </c:strRef>
          </c:cat>
          <c:val>
            <c:numRef>
              <c:f>'Input-IS Y3'!$D$279:$J$279</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7-83CC-451E-BC8F-24685668E45E}"/>
            </c:ext>
          </c:extLst>
        </c:ser>
        <c:dLbls>
          <c:showLegendKey val="0"/>
          <c:showVal val="0"/>
          <c:showCatName val="0"/>
          <c:showSerName val="0"/>
          <c:showPercent val="0"/>
          <c:showBubbleSize val="0"/>
          <c:showLeaderLines val="0"/>
        </c:dLbls>
        <c:firstSliceAng val="0"/>
      </c:pieChart>
      <c:spPr>
        <a:noFill/>
        <a:ln w="25400">
          <a:noFill/>
        </a:ln>
      </c:spPr>
    </c:plotArea>
    <c:legend>
      <c:legendPos val="b"/>
      <c:layout>
        <c:manualLayout>
          <c:xMode val="edge"/>
          <c:yMode val="edge"/>
          <c:x val="1.6802024746906636E-2"/>
          <c:y val="0.80347772455336031"/>
          <c:w val="0.96331477315335579"/>
          <c:h val="0.1762145789217601"/>
        </c:manualLayout>
      </c:layout>
      <c:overlay val="0"/>
      <c:txPr>
        <a:bodyPr/>
        <a:lstStyle/>
        <a:p>
          <a:pPr rtl="0">
            <a:defRPr/>
          </a:pPr>
          <a:endParaRPr lang="en-US"/>
        </a:p>
      </c:txPr>
    </c:legend>
    <c:plotVisOnly val="1"/>
    <c:dispBlanksAs val="zero"/>
    <c:showDLblsOverMax val="0"/>
  </c:chart>
  <c:printSettings>
    <c:headerFooter/>
    <c:pageMargins b="0.75000000000001077" l="0.70000000000000062" r="0.70000000000000062" t="0.75000000000001077"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Unit</a:t>
            </a:r>
            <a:r>
              <a:rPr lang="en-US" baseline="0"/>
              <a:t> Performance</a:t>
            </a:r>
            <a:endParaRPr lang="en-US"/>
          </a:p>
        </c:rich>
      </c:tx>
      <c:overlay val="1"/>
    </c:title>
    <c:autoTitleDeleted val="0"/>
    <c:plotArea>
      <c:layout>
        <c:manualLayout>
          <c:layoutTarget val="inner"/>
          <c:xMode val="edge"/>
          <c:yMode val="edge"/>
          <c:x val="5.8319560570392621E-2"/>
          <c:y val="0.14979026413239505"/>
          <c:w val="0.91798804233331388"/>
          <c:h val="0.62589623426982177"/>
        </c:manualLayout>
      </c:layout>
      <c:lineChart>
        <c:grouping val="standard"/>
        <c:varyColors val="0"/>
        <c:ser>
          <c:idx val="0"/>
          <c:order val="0"/>
          <c:tx>
            <c:strRef>
              <c:f>'Input-IS Y3'!$B$267</c:f>
              <c:strCache>
                <c:ptCount val="1"/>
                <c:pt idx="0">
                  <c:v>Current Price</c:v>
                </c:pt>
              </c:strCache>
            </c:strRef>
          </c:tx>
          <c:marker>
            <c:symbol val="none"/>
          </c:marker>
          <c:cat>
            <c:strRef>
              <c:f>'Input-IS Y3'!$D$265:$J$265</c:f>
              <c:strCache>
                <c:ptCount val="4"/>
                <c:pt idx="0">
                  <c:v>Training</c:v>
                </c:pt>
                <c:pt idx="1">
                  <c:v>Conference</c:v>
                </c:pt>
                <c:pt idx="2">
                  <c:v>Research</c:v>
                </c:pt>
                <c:pt idx="3">
                  <c:v>Publications</c:v>
                </c:pt>
              </c:strCache>
            </c:strRef>
          </c:cat>
          <c:val>
            <c:numRef>
              <c:f>'Input-IS Y3'!$D$267:$J$267</c:f>
              <c:numCache>
                <c:formatCode>_(* #,##0_);_(* \(#,##0\);_(* "-"??_);_(@_)</c:formatCode>
                <c:ptCount val="7"/>
              </c:numCache>
            </c:numRef>
          </c:val>
          <c:smooth val="0"/>
          <c:extLst>
            <c:ext xmlns:c16="http://schemas.microsoft.com/office/drawing/2014/chart" uri="{C3380CC4-5D6E-409C-BE32-E72D297353CC}">
              <c16:uniqueId val="{00000000-B3BB-492C-8591-CF8886B31601}"/>
            </c:ext>
          </c:extLst>
        </c:ser>
        <c:ser>
          <c:idx val="1"/>
          <c:order val="1"/>
          <c:tx>
            <c:strRef>
              <c:f>'Input-IS Y3'!$B$269</c:f>
              <c:strCache>
                <c:ptCount val="1"/>
                <c:pt idx="0">
                  <c:v>Subsidy</c:v>
                </c:pt>
              </c:strCache>
            </c:strRef>
          </c:tx>
          <c:marker>
            <c:symbol val="none"/>
          </c:marker>
          <c:cat>
            <c:strRef>
              <c:f>'Input-IS Y3'!$D$265:$J$265</c:f>
              <c:strCache>
                <c:ptCount val="4"/>
                <c:pt idx="0">
                  <c:v>Training</c:v>
                </c:pt>
                <c:pt idx="1">
                  <c:v>Conference</c:v>
                </c:pt>
                <c:pt idx="2">
                  <c:v>Research</c:v>
                </c:pt>
                <c:pt idx="3">
                  <c:v>Publications</c:v>
                </c:pt>
              </c:strCache>
            </c:strRef>
          </c:cat>
          <c:val>
            <c:numRef>
              <c:f>'Input-IS Y3'!$D$269:$J$269</c:f>
              <c:numCache>
                <c:formatCode>_(* #,##0_);_(* \(#,##0\);_(* "-"??_);_(@_)</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1-B3BB-492C-8591-CF8886B31601}"/>
            </c:ext>
          </c:extLst>
        </c:ser>
        <c:ser>
          <c:idx val="2"/>
          <c:order val="2"/>
          <c:tx>
            <c:strRef>
              <c:f>'Input-IS Y3'!$B$268</c:f>
              <c:strCache>
                <c:ptCount val="1"/>
                <c:pt idx="0">
                  <c:v>Unit Cost</c:v>
                </c:pt>
              </c:strCache>
            </c:strRef>
          </c:tx>
          <c:marker>
            <c:symbol val="none"/>
          </c:marker>
          <c:cat>
            <c:strRef>
              <c:f>'Input-IS Y3'!$D$265:$J$265</c:f>
              <c:strCache>
                <c:ptCount val="4"/>
                <c:pt idx="0">
                  <c:v>Training</c:v>
                </c:pt>
                <c:pt idx="1">
                  <c:v>Conference</c:v>
                </c:pt>
                <c:pt idx="2">
                  <c:v>Research</c:v>
                </c:pt>
                <c:pt idx="3">
                  <c:v>Publications</c:v>
                </c:pt>
              </c:strCache>
            </c:strRef>
          </c:cat>
          <c:val>
            <c:numRef>
              <c:f>'Input-IS Y3'!$D$268:$J$268</c:f>
              <c:numCache>
                <c:formatCode>_(* #,##0_);_(* \(#,##0\);_(* "-"??_);_(@_)</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2-B3BB-492C-8591-CF8886B31601}"/>
            </c:ext>
          </c:extLst>
        </c:ser>
        <c:dLbls>
          <c:showLegendKey val="0"/>
          <c:showVal val="0"/>
          <c:showCatName val="0"/>
          <c:showSerName val="0"/>
          <c:showPercent val="0"/>
          <c:showBubbleSize val="0"/>
        </c:dLbls>
        <c:smooth val="0"/>
        <c:axId val="556925984"/>
        <c:axId val="556926376"/>
      </c:lineChart>
      <c:catAx>
        <c:axId val="556925984"/>
        <c:scaling>
          <c:orientation val="minMax"/>
        </c:scaling>
        <c:delete val="0"/>
        <c:axPos val="b"/>
        <c:numFmt formatCode="General" sourceLinked="1"/>
        <c:majorTickMark val="out"/>
        <c:minorTickMark val="none"/>
        <c:tickLblPos val="nextTo"/>
        <c:crossAx val="556926376"/>
        <c:crosses val="autoZero"/>
        <c:auto val="1"/>
        <c:lblAlgn val="ctr"/>
        <c:lblOffset val="100"/>
        <c:noMultiLvlLbl val="0"/>
      </c:catAx>
      <c:valAx>
        <c:axId val="556926376"/>
        <c:scaling>
          <c:orientation val="minMax"/>
          <c:min val="0"/>
        </c:scaling>
        <c:delete val="0"/>
        <c:axPos val="l"/>
        <c:majorGridlines/>
        <c:numFmt formatCode="_(* #,##0_);_(* \(#,##0\);_(* &quot;-&quot;_);_(@_)" sourceLinked="0"/>
        <c:majorTickMark val="out"/>
        <c:minorTickMark val="none"/>
        <c:tickLblPos val="nextTo"/>
        <c:crossAx val="556925984"/>
        <c:crosses val="autoZero"/>
        <c:crossBetween val="between"/>
      </c:valAx>
    </c:plotArea>
    <c:legend>
      <c:legendPos val="b"/>
      <c:overlay val="0"/>
    </c:legend>
    <c:plotVisOnly val="1"/>
    <c:dispBlanksAs val="gap"/>
    <c:showDLblsOverMax val="0"/>
  </c:chart>
  <c:printSettings>
    <c:headerFooter/>
    <c:pageMargins b="0.75000000000000988" l="0.70000000000000062" r="0.70000000000000062" t="0.75000000000000988"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Recovery by</a:t>
            </a:r>
            <a:r>
              <a:rPr lang="en-US" baseline="0"/>
              <a:t> Product</a:t>
            </a:r>
            <a:endParaRPr lang="en-US"/>
          </a:p>
        </c:rich>
      </c:tx>
      <c:overlay val="1"/>
    </c:title>
    <c:autoTitleDeleted val="0"/>
    <c:plotArea>
      <c:layout>
        <c:manualLayout>
          <c:layoutTarget val="inner"/>
          <c:xMode val="edge"/>
          <c:yMode val="edge"/>
          <c:x val="5.8319560570392621E-2"/>
          <c:y val="0.14979026413239521"/>
          <c:w val="0.9179880423333141"/>
          <c:h val="0.62589623426982222"/>
        </c:manualLayout>
      </c:layout>
      <c:barChart>
        <c:barDir val="col"/>
        <c:grouping val="stacked"/>
        <c:varyColors val="0"/>
        <c:ser>
          <c:idx val="0"/>
          <c:order val="0"/>
          <c:tx>
            <c:strRef>
              <c:f>'Input-IS Y3'!$B$302</c:f>
              <c:strCache>
                <c:ptCount val="1"/>
                <c:pt idx="0">
                  <c:v>Earned Income</c:v>
                </c:pt>
              </c:strCache>
            </c:strRef>
          </c:tx>
          <c:invertIfNegative val="0"/>
          <c:cat>
            <c:strRef>
              <c:f>'Input-IS Y3'!$D$265:$J$265</c:f>
              <c:strCache>
                <c:ptCount val="4"/>
                <c:pt idx="0">
                  <c:v>Training</c:v>
                </c:pt>
                <c:pt idx="1">
                  <c:v>Conference</c:v>
                </c:pt>
                <c:pt idx="2">
                  <c:v>Research</c:v>
                </c:pt>
                <c:pt idx="3">
                  <c:v>Publications</c:v>
                </c:pt>
              </c:strCache>
            </c:strRef>
          </c:cat>
          <c:val>
            <c:numRef>
              <c:f>'Input-IS Y3'!$D$302:$J$302</c:f>
              <c:numCache>
                <c:formatCode>_(* #,##0_);_(* \(#,##0\);_(*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2E63-413C-AF85-A52459D39FBA}"/>
            </c:ext>
          </c:extLst>
        </c:ser>
        <c:ser>
          <c:idx val="1"/>
          <c:order val="1"/>
          <c:tx>
            <c:strRef>
              <c:f>'Input-IS Y3'!$B$303</c:f>
              <c:strCache>
                <c:ptCount val="1"/>
                <c:pt idx="0">
                  <c:v>Total Cost</c:v>
                </c:pt>
              </c:strCache>
            </c:strRef>
          </c:tx>
          <c:invertIfNegative val="0"/>
          <c:cat>
            <c:strRef>
              <c:f>'Input-IS Y3'!$D$265:$J$265</c:f>
              <c:strCache>
                <c:ptCount val="4"/>
                <c:pt idx="0">
                  <c:v>Training</c:v>
                </c:pt>
                <c:pt idx="1">
                  <c:v>Conference</c:v>
                </c:pt>
                <c:pt idx="2">
                  <c:v>Research</c:v>
                </c:pt>
                <c:pt idx="3">
                  <c:v>Publications</c:v>
                </c:pt>
              </c:strCache>
            </c:strRef>
          </c:cat>
          <c:val>
            <c:numRef>
              <c:f>'Input-IS Y3'!$D$303:$J$303</c:f>
              <c:numCache>
                <c:formatCode>_(* #,##0_);_(* \(#,##0\);_(*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2E63-413C-AF85-A52459D39FBA}"/>
            </c:ext>
          </c:extLst>
        </c:ser>
        <c:dLbls>
          <c:showLegendKey val="0"/>
          <c:showVal val="0"/>
          <c:showCatName val="0"/>
          <c:showSerName val="0"/>
          <c:showPercent val="0"/>
          <c:showBubbleSize val="0"/>
        </c:dLbls>
        <c:gapWidth val="50"/>
        <c:overlap val="100"/>
        <c:axId val="553293456"/>
        <c:axId val="553293848"/>
      </c:barChart>
      <c:lineChart>
        <c:grouping val="standard"/>
        <c:varyColors val="0"/>
        <c:ser>
          <c:idx val="2"/>
          <c:order val="2"/>
          <c:tx>
            <c:strRef>
              <c:f>'Input-IS Y3'!$B$304</c:f>
              <c:strCache>
                <c:ptCount val="1"/>
                <c:pt idx="0">
                  <c:v>% Cost Recovery</c:v>
                </c:pt>
              </c:strCache>
            </c:strRef>
          </c:tx>
          <c:cat>
            <c:strRef>
              <c:f>'Input-IS Y3'!$D$265:$J$265</c:f>
              <c:strCache>
                <c:ptCount val="4"/>
                <c:pt idx="0">
                  <c:v>Training</c:v>
                </c:pt>
                <c:pt idx="1">
                  <c:v>Conference</c:v>
                </c:pt>
                <c:pt idx="2">
                  <c:v>Research</c:v>
                </c:pt>
                <c:pt idx="3">
                  <c:v>Publications</c:v>
                </c:pt>
              </c:strCache>
            </c:strRef>
          </c:cat>
          <c:val>
            <c:numRef>
              <c:f>'Input-IS Y3'!$D$304:$J$304</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2-2E63-413C-AF85-A52459D39FBA}"/>
            </c:ext>
          </c:extLst>
        </c:ser>
        <c:dLbls>
          <c:showLegendKey val="0"/>
          <c:showVal val="0"/>
          <c:showCatName val="0"/>
          <c:showSerName val="0"/>
          <c:showPercent val="0"/>
          <c:showBubbleSize val="0"/>
        </c:dLbls>
        <c:marker val="1"/>
        <c:smooth val="0"/>
        <c:axId val="553294240"/>
        <c:axId val="553294632"/>
      </c:lineChart>
      <c:catAx>
        <c:axId val="553293456"/>
        <c:scaling>
          <c:orientation val="minMax"/>
        </c:scaling>
        <c:delete val="0"/>
        <c:axPos val="b"/>
        <c:numFmt formatCode="General" sourceLinked="1"/>
        <c:majorTickMark val="out"/>
        <c:minorTickMark val="none"/>
        <c:tickLblPos val="nextTo"/>
        <c:crossAx val="553293848"/>
        <c:crosses val="autoZero"/>
        <c:auto val="1"/>
        <c:lblAlgn val="ctr"/>
        <c:lblOffset val="100"/>
        <c:noMultiLvlLbl val="0"/>
      </c:catAx>
      <c:valAx>
        <c:axId val="553293848"/>
        <c:scaling>
          <c:orientation val="minMax"/>
          <c:min val="0"/>
        </c:scaling>
        <c:delete val="0"/>
        <c:axPos val="l"/>
        <c:majorGridlines/>
        <c:numFmt formatCode="_(* #,##0_);_(* \(#,##0\);_(* &quot;-&quot;_);_(@_)" sourceLinked="0"/>
        <c:majorTickMark val="out"/>
        <c:minorTickMark val="none"/>
        <c:tickLblPos val="nextTo"/>
        <c:crossAx val="553293456"/>
        <c:crosses val="autoZero"/>
        <c:crossBetween val="between"/>
      </c:valAx>
      <c:catAx>
        <c:axId val="553294240"/>
        <c:scaling>
          <c:orientation val="minMax"/>
        </c:scaling>
        <c:delete val="1"/>
        <c:axPos val="b"/>
        <c:numFmt formatCode="General" sourceLinked="1"/>
        <c:majorTickMark val="out"/>
        <c:minorTickMark val="none"/>
        <c:tickLblPos val="nextTo"/>
        <c:crossAx val="553294632"/>
        <c:crosses val="autoZero"/>
        <c:auto val="1"/>
        <c:lblAlgn val="ctr"/>
        <c:lblOffset val="100"/>
        <c:noMultiLvlLbl val="0"/>
      </c:catAx>
      <c:valAx>
        <c:axId val="553294632"/>
        <c:scaling>
          <c:orientation val="minMax"/>
        </c:scaling>
        <c:delete val="0"/>
        <c:axPos val="r"/>
        <c:numFmt formatCode="0%" sourceLinked="1"/>
        <c:majorTickMark val="out"/>
        <c:minorTickMark val="none"/>
        <c:tickLblPos val="nextTo"/>
        <c:crossAx val="553294240"/>
        <c:crosses val="max"/>
        <c:crossBetween val="between"/>
      </c:valAx>
    </c:plotArea>
    <c:legend>
      <c:legendPos val="b"/>
      <c:overlay val="0"/>
    </c:legend>
    <c:plotVisOnly val="1"/>
    <c:dispBlanksAs val="zero"/>
    <c:showDLblsOverMax val="0"/>
  </c:chart>
  <c:printSettings>
    <c:headerFooter/>
    <c:pageMargins b="0.7500000000000101" l="0.70000000000000062" r="0.70000000000000062" t="0.7500000000000101"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Earned and Contributed</a:t>
            </a:r>
            <a:r>
              <a:rPr lang="en-US" baseline="0"/>
              <a:t> Revenue</a:t>
            </a:r>
            <a:endParaRPr lang="en-US"/>
          </a:p>
        </c:rich>
      </c:tx>
      <c:overlay val="1"/>
    </c:title>
    <c:autoTitleDeleted val="0"/>
    <c:plotArea>
      <c:layout>
        <c:manualLayout>
          <c:layoutTarget val="inner"/>
          <c:xMode val="edge"/>
          <c:yMode val="edge"/>
          <c:x val="6.5192437455582897E-2"/>
          <c:y val="0.19410043533078003"/>
          <c:w val="0.91798804233331366"/>
          <c:h val="0.694375589758223"/>
        </c:manualLayout>
      </c:layout>
      <c:barChart>
        <c:barDir val="col"/>
        <c:grouping val="stacked"/>
        <c:varyColors val="0"/>
        <c:ser>
          <c:idx val="0"/>
          <c:order val="0"/>
          <c:tx>
            <c:strRef>
              <c:f>'Input-IS Y4'!$B$289</c:f>
              <c:strCache>
                <c:ptCount val="1"/>
                <c:pt idx="0">
                  <c:v>% Contributed Income by Product</c:v>
                </c:pt>
              </c:strCache>
            </c:strRef>
          </c:tx>
          <c:invertIfNegative val="0"/>
          <c:dLbls>
            <c:spPr>
              <a:noFill/>
              <a:ln>
                <a:noFill/>
              </a:ln>
              <a:effectLst/>
            </c:spPr>
            <c:txPr>
              <a:bodyPr wrap="square" lIns="38100" tIns="19050" rIns="38100" bIns="19050" anchor="ctr">
                <a:spAutoFit/>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'Input-IS Y4'!$D$281:$J$281</c:f>
              <c:strCache>
                <c:ptCount val="4"/>
                <c:pt idx="0">
                  <c:v>Training</c:v>
                </c:pt>
                <c:pt idx="1">
                  <c:v>Conference</c:v>
                </c:pt>
                <c:pt idx="2">
                  <c:v>Research</c:v>
                </c:pt>
                <c:pt idx="3">
                  <c:v>Publications</c:v>
                </c:pt>
              </c:strCache>
            </c:strRef>
          </c:cat>
          <c:val>
            <c:numRef>
              <c:f>'Input-IS Y4'!$D$289:$J$289</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B04E-4B1E-A592-E1C4FC52C662}"/>
            </c:ext>
          </c:extLst>
        </c:ser>
        <c:ser>
          <c:idx val="1"/>
          <c:order val="1"/>
          <c:tx>
            <c:strRef>
              <c:f>'Input-IS Y4'!$B$288</c:f>
              <c:strCache>
                <c:ptCount val="1"/>
                <c:pt idx="0">
                  <c:v>% Earned Income by Product</c:v>
                </c:pt>
              </c:strCache>
            </c:strRef>
          </c:tx>
          <c:invertIfNegative val="0"/>
          <c:dLbls>
            <c:spPr>
              <a:noFill/>
              <a:ln>
                <a:noFill/>
              </a:ln>
              <a:effectLst/>
            </c:spPr>
            <c:txPr>
              <a:bodyPr wrap="square" lIns="38100" tIns="19050" rIns="38100" bIns="19050" anchor="ctr">
                <a:spAutoFit/>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'Input-IS Y4'!$D$281:$J$281</c:f>
              <c:strCache>
                <c:ptCount val="4"/>
                <c:pt idx="0">
                  <c:v>Training</c:v>
                </c:pt>
                <c:pt idx="1">
                  <c:v>Conference</c:v>
                </c:pt>
                <c:pt idx="2">
                  <c:v>Research</c:v>
                </c:pt>
                <c:pt idx="3">
                  <c:v>Publications</c:v>
                </c:pt>
              </c:strCache>
            </c:strRef>
          </c:cat>
          <c:val>
            <c:numRef>
              <c:f>'Input-IS Y4'!$D$288:$J$288</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B04E-4B1E-A592-E1C4FC52C662}"/>
            </c:ext>
          </c:extLst>
        </c:ser>
        <c:dLbls>
          <c:showLegendKey val="0"/>
          <c:showVal val="0"/>
          <c:showCatName val="0"/>
          <c:showSerName val="0"/>
          <c:showPercent val="0"/>
          <c:showBubbleSize val="0"/>
        </c:dLbls>
        <c:gapWidth val="50"/>
        <c:overlap val="100"/>
        <c:axId val="553296592"/>
        <c:axId val="469429608"/>
      </c:barChart>
      <c:catAx>
        <c:axId val="553296592"/>
        <c:scaling>
          <c:orientation val="minMax"/>
        </c:scaling>
        <c:delete val="0"/>
        <c:axPos val="b"/>
        <c:numFmt formatCode="General" sourceLinked="1"/>
        <c:majorTickMark val="out"/>
        <c:minorTickMark val="none"/>
        <c:tickLblPos val="nextTo"/>
        <c:txPr>
          <a:bodyPr/>
          <a:lstStyle/>
          <a:p>
            <a:pPr>
              <a:defRPr sz="900"/>
            </a:pPr>
            <a:endParaRPr lang="en-US"/>
          </a:p>
        </c:txPr>
        <c:crossAx val="469429608"/>
        <c:crosses val="autoZero"/>
        <c:auto val="1"/>
        <c:lblAlgn val="ctr"/>
        <c:lblOffset val="100"/>
        <c:noMultiLvlLbl val="0"/>
      </c:catAx>
      <c:valAx>
        <c:axId val="469429608"/>
        <c:scaling>
          <c:orientation val="minMax"/>
          <c:max val="1"/>
          <c:min val="0"/>
        </c:scaling>
        <c:delete val="0"/>
        <c:axPos val="l"/>
        <c:majorGridlines/>
        <c:numFmt formatCode="0%" sourceLinked="1"/>
        <c:majorTickMark val="out"/>
        <c:minorTickMark val="none"/>
        <c:tickLblPos val="nextTo"/>
        <c:crossAx val="553296592"/>
        <c:crosses val="autoZero"/>
        <c:crossBetween val="between"/>
        <c:majorUnit val="0.2"/>
      </c:valAx>
    </c:plotArea>
    <c:legend>
      <c:legendPos val="b"/>
      <c:layout>
        <c:manualLayout>
          <c:xMode val="edge"/>
          <c:yMode val="edge"/>
          <c:x val="0.28404379071384406"/>
          <c:y val="0.10943438716686094"/>
          <c:w val="0.45410935143898379"/>
          <c:h val="7.2841544353783566E-2"/>
        </c:manualLayout>
      </c:layout>
      <c:overlay val="0"/>
    </c:legend>
    <c:plotVisOnly val="1"/>
    <c:dispBlanksAs val="gap"/>
    <c:showDLblsOverMax val="0"/>
  </c:chart>
  <c:printSettings>
    <c:headerFooter/>
    <c:pageMargins b="0.75000000000000966" l="0.70000000000000062" r="0.70000000000000062" t="0.750000000000009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2"/>
          <c:order val="0"/>
          <c:tx>
            <c:strRef>
              <c:f>'Input-IS Y1'!$B$283</c:f>
              <c:strCache>
                <c:ptCount val="1"/>
                <c:pt idx="0">
                  <c:v>% of Total Earned Income</c:v>
                </c:pt>
              </c:strCache>
            </c:strRef>
          </c:tx>
          <c:dPt>
            <c:idx val="0"/>
            <c:bubble3D val="0"/>
            <c:extLst>
              <c:ext xmlns:c16="http://schemas.microsoft.com/office/drawing/2014/chart" uri="{C3380CC4-5D6E-409C-BE32-E72D297353CC}">
                <c16:uniqueId val="{00000000-4878-4E89-A562-0A425EF8BA06}"/>
              </c:ext>
            </c:extLst>
          </c:dPt>
          <c:dPt>
            <c:idx val="1"/>
            <c:bubble3D val="0"/>
            <c:extLst>
              <c:ext xmlns:c16="http://schemas.microsoft.com/office/drawing/2014/chart" uri="{C3380CC4-5D6E-409C-BE32-E72D297353CC}">
                <c16:uniqueId val="{00000001-4878-4E89-A562-0A425EF8BA06}"/>
              </c:ext>
            </c:extLst>
          </c:dPt>
          <c:dPt>
            <c:idx val="2"/>
            <c:bubble3D val="0"/>
            <c:extLst>
              <c:ext xmlns:c16="http://schemas.microsoft.com/office/drawing/2014/chart" uri="{C3380CC4-5D6E-409C-BE32-E72D297353CC}">
                <c16:uniqueId val="{00000002-4878-4E89-A562-0A425EF8BA06}"/>
              </c:ext>
            </c:extLst>
          </c:dPt>
          <c:dPt>
            <c:idx val="3"/>
            <c:bubble3D val="0"/>
            <c:extLst>
              <c:ext xmlns:c16="http://schemas.microsoft.com/office/drawing/2014/chart" uri="{C3380CC4-5D6E-409C-BE32-E72D297353CC}">
                <c16:uniqueId val="{00000003-4878-4E89-A562-0A425EF8BA06}"/>
              </c:ext>
            </c:extLst>
          </c:dPt>
          <c:dPt>
            <c:idx val="4"/>
            <c:bubble3D val="0"/>
            <c:extLst>
              <c:ext xmlns:c16="http://schemas.microsoft.com/office/drawing/2014/chart" uri="{C3380CC4-5D6E-409C-BE32-E72D297353CC}">
                <c16:uniqueId val="{00000004-4878-4E89-A562-0A425EF8BA06}"/>
              </c:ext>
            </c:extLst>
          </c:dPt>
          <c:dPt>
            <c:idx val="5"/>
            <c:bubble3D val="0"/>
            <c:extLst>
              <c:ext xmlns:c16="http://schemas.microsoft.com/office/drawing/2014/chart" uri="{C3380CC4-5D6E-409C-BE32-E72D297353CC}">
                <c16:uniqueId val="{00000005-4878-4E89-A562-0A425EF8BA06}"/>
              </c:ext>
            </c:extLst>
          </c:dPt>
          <c:dPt>
            <c:idx val="6"/>
            <c:bubble3D val="0"/>
            <c:extLst>
              <c:ext xmlns:c16="http://schemas.microsoft.com/office/drawing/2014/chart" uri="{C3380CC4-5D6E-409C-BE32-E72D297353CC}">
                <c16:uniqueId val="{00000006-4878-4E89-A562-0A425EF8BA06}"/>
              </c:ext>
            </c:extLst>
          </c:dPt>
          <c:cat>
            <c:strRef>
              <c:f>'Input-IS Y1'!$D$281:$J$281</c:f>
              <c:strCache>
                <c:ptCount val="4"/>
                <c:pt idx="0">
                  <c:v>Training</c:v>
                </c:pt>
                <c:pt idx="1">
                  <c:v>Conference</c:v>
                </c:pt>
                <c:pt idx="2">
                  <c:v>Research</c:v>
                </c:pt>
                <c:pt idx="3">
                  <c:v>Publications</c:v>
                </c:pt>
              </c:strCache>
            </c:strRef>
          </c:cat>
          <c:val>
            <c:numRef>
              <c:f>'Input-IS Y1'!$D$283:$J$283</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7-4878-4E89-A562-0A425EF8BA06}"/>
            </c:ext>
          </c:extLst>
        </c:ser>
        <c:dLbls>
          <c:showLegendKey val="0"/>
          <c:showVal val="0"/>
          <c:showCatName val="0"/>
          <c:showSerName val="0"/>
          <c:showPercent val="0"/>
          <c:showBubbleSize val="0"/>
          <c:showLeaderLines val="0"/>
        </c:dLbls>
        <c:firstSliceAng val="0"/>
      </c:pieChart>
      <c:spPr>
        <a:noFill/>
        <a:ln w="25400">
          <a:noFill/>
        </a:ln>
      </c:spPr>
    </c:plotArea>
    <c:legend>
      <c:legendPos val="b"/>
      <c:layout>
        <c:manualLayout>
          <c:xMode val="edge"/>
          <c:yMode val="edge"/>
          <c:x val="1.6801945290989238E-2"/>
          <c:y val="0.83602602094093081"/>
          <c:w val="0.96331471700888527"/>
          <c:h val="0.14366635622160134"/>
        </c:manualLayout>
      </c:layout>
      <c:overlay val="0"/>
      <c:txPr>
        <a:bodyPr/>
        <a:lstStyle/>
        <a:p>
          <a:pPr rtl="0">
            <a:defRPr/>
          </a:pPr>
          <a:endParaRPr lang="en-US"/>
        </a:p>
      </c:txPr>
    </c:legend>
    <c:plotVisOnly val="1"/>
    <c:dispBlanksAs val="zero"/>
    <c:showDLblsOverMax val="0"/>
  </c:chart>
  <c:printSettings>
    <c:headerFooter/>
    <c:pageMargins b="0.75000000000001077" l="0.70000000000000062" r="0.70000000000000062" t="0.75000000000001077"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Direct and Overhead Costs by Product</a:t>
            </a:r>
          </a:p>
        </c:rich>
      </c:tx>
      <c:overlay val="0"/>
    </c:title>
    <c:autoTitleDeleted val="0"/>
    <c:plotArea>
      <c:layout>
        <c:manualLayout>
          <c:layoutTarget val="inner"/>
          <c:xMode val="edge"/>
          <c:yMode val="edge"/>
          <c:x val="6.5192437455582897E-2"/>
          <c:y val="0.2061850274757952"/>
          <c:w val="0.91798804233331388"/>
          <c:h val="0.68229099761321665"/>
        </c:manualLayout>
      </c:layout>
      <c:barChart>
        <c:barDir val="col"/>
        <c:grouping val="stacked"/>
        <c:varyColors val="0"/>
        <c:ser>
          <c:idx val="0"/>
          <c:order val="0"/>
          <c:tx>
            <c:strRef>
              <c:f>'Input-IS Y4'!$B$298</c:f>
              <c:strCache>
                <c:ptCount val="1"/>
                <c:pt idx="0">
                  <c:v>% Direct Costs by Product</c:v>
                </c:pt>
              </c:strCache>
            </c:strRef>
          </c:tx>
          <c:invertIfNegative val="0"/>
          <c:dLbls>
            <c:dLbl>
              <c:idx val="4"/>
              <c:layout>
                <c:manualLayout>
                  <c:x val="0"/>
                  <c:y val="-2.014098690835850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6DF-4F6B-83C0-33E36FCFA81A}"/>
                </c:ext>
              </c:extLst>
            </c:dLbl>
            <c:dLbl>
              <c:idx val="5"/>
              <c:layout>
                <c:manualLayout>
                  <c:x val="0"/>
                  <c:y val="-2.416918429002997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6DF-4F6B-83C0-33E36FCFA81A}"/>
                </c:ext>
              </c:extLst>
            </c:dLbl>
            <c:dLbl>
              <c:idx val="6"/>
              <c:layout>
                <c:manualLayout>
                  <c:x val="0"/>
                  <c:y val="-2.416918429002997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6DF-4F6B-83C0-33E36FCFA81A}"/>
                </c:ext>
              </c:extLst>
            </c:dLbl>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'Input-IS Y4'!$D$265:$J$265</c:f>
              <c:strCache>
                <c:ptCount val="4"/>
                <c:pt idx="0">
                  <c:v>Training</c:v>
                </c:pt>
                <c:pt idx="1">
                  <c:v>Conference</c:v>
                </c:pt>
                <c:pt idx="2">
                  <c:v>Research</c:v>
                </c:pt>
                <c:pt idx="3">
                  <c:v>Publications</c:v>
                </c:pt>
              </c:strCache>
            </c:strRef>
          </c:cat>
          <c:val>
            <c:numRef>
              <c:f>'Input-IS Y4'!$D$298:$J$298</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3-F6DF-4F6B-83C0-33E36FCFA81A}"/>
            </c:ext>
          </c:extLst>
        </c:ser>
        <c:ser>
          <c:idx val="1"/>
          <c:order val="1"/>
          <c:tx>
            <c:strRef>
              <c:f>'Input-IS Y4'!$B$299</c:f>
              <c:strCache>
                <c:ptCount val="1"/>
                <c:pt idx="0">
                  <c:v>% Overhead Costs by Product</c:v>
                </c:pt>
              </c:strCache>
            </c:strRef>
          </c:tx>
          <c:invertIfNegative val="0"/>
          <c:dLbls>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'Input-IS Y4'!$D$265:$J$265</c:f>
              <c:strCache>
                <c:ptCount val="4"/>
                <c:pt idx="0">
                  <c:v>Training</c:v>
                </c:pt>
                <c:pt idx="1">
                  <c:v>Conference</c:v>
                </c:pt>
                <c:pt idx="2">
                  <c:v>Research</c:v>
                </c:pt>
                <c:pt idx="3">
                  <c:v>Publications</c:v>
                </c:pt>
              </c:strCache>
            </c:strRef>
          </c:cat>
          <c:val>
            <c:numRef>
              <c:f>'Input-IS Y4'!$D$299:$J$299</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F6DF-4F6B-83C0-33E36FCFA81A}"/>
            </c:ext>
          </c:extLst>
        </c:ser>
        <c:dLbls>
          <c:showLegendKey val="0"/>
          <c:showVal val="0"/>
          <c:showCatName val="0"/>
          <c:showSerName val="0"/>
          <c:showPercent val="0"/>
          <c:showBubbleSize val="0"/>
        </c:dLbls>
        <c:gapWidth val="50"/>
        <c:overlap val="100"/>
        <c:axId val="469430392"/>
        <c:axId val="469430784"/>
      </c:barChart>
      <c:catAx>
        <c:axId val="469430392"/>
        <c:scaling>
          <c:orientation val="minMax"/>
        </c:scaling>
        <c:delete val="0"/>
        <c:axPos val="b"/>
        <c:numFmt formatCode="General" sourceLinked="1"/>
        <c:majorTickMark val="out"/>
        <c:minorTickMark val="none"/>
        <c:tickLblPos val="nextTo"/>
        <c:txPr>
          <a:bodyPr/>
          <a:lstStyle/>
          <a:p>
            <a:pPr>
              <a:defRPr sz="900"/>
            </a:pPr>
            <a:endParaRPr lang="en-US"/>
          </a:p>
        </c:txPr>
        <c:crossAx val="469430784"/>
        <c:crosses val="autoZero"/>
        <c:auto val="1"/>
        <c:lblAlgn val="ctr"/>
        <c:lblOffset val="100"/>
        <c:noMultiLvlLbl val="0"/>
      </c:catAx>
      <c:valAx>
        <c:axId val="469430784"/>
        <c:scaling>
          <c:orientation val="minMax"/>
          <c:max val="1"/>
          <c:min val="0"/>
        </c:scaling>
        <c:delete val="0"/>
        <c:axPos val="l"/>
        <c:majorGridlines/>
        <c:numFmt formatCode="0%" sourceLinked="1"/>
        <c:majorTickMark val="out"/>
        <c:minorTickMark val="none"/>
        <c:tickLblPos val="nextTo"/>
        <c:crossAx val="469430392"/>
        <c:crosses val="autoZero"/>
        <c:crossBetween val="between"/>
        <c:majorUnit val="0.2"/>
      </c:valAx>
    </c:plotArea>
    <c:legend>
      <c:legendPos val="b"/>
      <c:layout>
        <c:manualLayout>
          <c:xMode val="edge"/>
          <c:yMode val="edge"/>
          <c:x val="0.29449290979390041"/>
          <c:y val="0.10137799240351754"/>
          <c:w val="0.38450668739721316"/>
          <c:h val="7.284154435378358E-2"/>
        </c:manualLayout>
      </c:layout>
      <c:overlay val="0"/>
    </c:legend>
    <c:plotVisOnly val="1"/>
    <c:dispBlanksAs val="zero"/>
    <c:showDLblsOverMax val="0"/>
  </c:chart>
  <c:printSettings>
    <c:headerFooter/>
    <c:pageMargins b="0.75000000000000988" l="0.70000000000000062" r="0.70000000000000062" t="0.75000000000000988"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2"/>
          <c:order val="0"/>
          <c:tx>
            <c:strRef>
              <c:f>'Input-IS Y4'!$B$283</c:f>
              <c:strCache>
                <c:ptCount val="1"/>
                <c:pt idx="0">
                  <c:v>% of Total Earned Income</c:v>
                </c:pt>
              </c:strCache>
            </c:strRef>
          </c:tx>
          <c:dPt>
            <c:idx val="0"/>
            <c:bubble3D val="0"/>
            <c:extLst>
              <c:ext xmlns:c16="http://schemas.microsoft.com/office/drawing/2014/chart" uri="{C3380CC4-5D6E-409C-BE32-E72D297353CC}">
                <c16:uniqueId val="{00000000-C8EA-4062-B78D-AA6098AD1F32}"/>
              </c:ext>
            </c:extLst>
          </c:dPt>
          <c:dPt>
            <c:idx val="1"/>
            <c:bubble3D val="0"/>
            <c:extLst>
              <c:ext xmlns:c16="http://schemas.microsoft.com/office/drawing/2014/chart" uri="{C3380CC4-5D6E-409C-BE32-E72D297353CC}">
                <c16:uniqueId val="{00000001-C8EA-4062-B78D-AA6098AD1F32}"/>
              </c:ext>
            </c:extLst>
          </c:dPt>
          <c:dPt>
            <c:idx val="2"/>
            <c:bubble3D val="0"/>
            <c:extLst>
              <c:ext xmlns:c16="http://schemas.microsoft.com/office/drawing/2014/chart" uri="{C3380CC4-5D6E-409C-BE32-E72D297353CC}">
                <c16:uniqueId val="{00000002-C8EA-4062-B78D-AA6098AD1F32}"/>
              </c:ext>
            </c:extLst>
          </c:dPt>
          <c:dPt>
            <c:idx val="3"/>
            <c:bubble3D val="0"/>
            <c:extLst>
              <c:ext xmlns:c16="http://schemas.microsoft.com/office/drawing/2014/chart" uri="{C3380CC4-5D6E-409C-BE32-E72D297353CC}">
                <c16:uniqueId val="{00000003-C8EA-4062-B78D-AA6098AD1F32}"/>
              </c:ext>
            </c:extLst>
          </c:dPt>
          <c:dPt>
            <c:idx val="4"/>
            <c:bubble3D val="0"/>
            <c:extLst>
              <c:ext xmlns:c16="http://schemas.microsoft.com/office/drawing/2014/chart" uri="{C3380CC4-5D6E-409C-BE32-E72D297353CC}">
                <c16:uniqueId val="{00000004-C8EA-4062-B78D-AA6098AD1F32}"/>
              </c:ext>
            </c:extLst>
          </c:dPt>
          <c:dPt>
            <c:idx val="5"/>
            <c:bubble3D val="0"/>
            <c:extLst>
              <c:ext xmlns:c16="http://schemas.microsoft.com/office/drawing/2014/chart" uri="{C3380CC4-5D6E-409C-BE32-E72D297353CC}">
                <c16:uniqueId val="{00000005-C8EA-4062-B78D-AA6098AD1F32}"/>
              </c:ext>
            </c:extLst>
          </c:dPt>
          <c:dPt>
            <c:idx val="6"/>
            <c:bubble3D val="0"/>
            <c:extLst>
              <c:ext xmlns:c16="http://schemas.microsoft.com/office/drawing/2014/chart" uri="{C3380CC4-5D6E-409C-BE32-E72D297353CC}">
                <c16:uniqueId val="{00000006-C8EA-4062-B78D-AA6098AD1F32}"/>
              </c:ext>
            </c:extLst>
          </c:dPt>
          <c:cat>
            <c:strRef>
              <c:f>'Input-IS Y4'!$D$265:$J$265</c:f>
              <c:strCache>
                <c:ptCount val="4"/>
                <c:pt idx="0">
                  <c:v>Training</c:v>
                </c:pt>
                <c:pt idx="1">
                  <c:v>Conference</c:v>
                </c:pt>
                <c:pt idx="2">
                  <c:v>Research</c:v>
                </c:pt>
                <c:pt idx="3">
                  <c:v>Publications</c:v>
                </c:pt>
              </c:strCache>
            </c:strRef>
          </c:cat>
          <c:val>
            <c:numRef>
              <c:f>'Input-IS Y4'!$D$283:$J$283</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7-C8EA-4062-B78D-AA6098AD1F32}"/>
            </c:ext>
          </c:extLst>
        </c:ser>
        <c:dLbls>
          <c:showLegendKey val="0"/>
          <c:showVal val="0"/>
          <c:showCatName val="0"/>
          <c:showSerName val="0"/>
          <c:showPercent val="0"/>
          <c:showBubbleSize val="0"/>
          <c:showLeaderLines val="0"/>
        </c:dLbls>
        <c:firstSliceAng val="0"/>
      </c:pieChart>
      <c:spPr>
        <a:noFill/>
        <a:ln w="25400">
          <a:noFill/>
        </a:ln>
      </c:spPr>
    </c:plotArea>
    <c:legend>
      <c:legendPos val="b"/>
      <c:layout>
        <c:manualLayout>
          <c:xMode val="edge"/>
          <c:yMode val="edge"/>
          <c:x val="1.6801945290989238E-2"/>
          <c:y val="0.84319447972229278"/>
          <c:w val="0.96331471700888527"/>
          <c:h val="0.13649789744023932"/>
        </c:manualLayout>
      </c:layout>
      <c:overlay val="0"/>
      <c:txPr>
        <a:bodyPr/>
        <a:lstStyle/>
        <a:p>
          <a:pPr rtl="0">
            <a:defRPr/>
          </a:pPr>
          <a:endParaRPr lang="en-US"/>
        </a:p>
      </c:txPr>
    </c:legend>
    <c:plotVisOnly val="1"/>
    <c:dispBlanksAs val="zero"/>
    <c:showDLblsOverMax val="0"/>
  </c:chart>
  <c:printSettings>
    <c:headerFooter/>
    <c:pageMargins b="0.75000000000001077" l="0.70000000000000062" r="0.70000000000000062" t="0.75000000000001077"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2"/>
          <c:order val="0"/>
          <c:tx>
            <c:strRef>
              <c:f>'Input-IS Y4'!$B$279</c:f>
              <c:strCache>
                <c:ptCount val="1"/>
                <c:pt idx="0">
                  <c:v>% Total Net Income</c:v>
                </c:pt>
              </c:strCache>
            </c:strRef>
          </c:tx>
          <c:dPt>
            <c:idx val="0"/>
            <c:bubble3D val="0"/>
            <c:extLst>
              <c:ext xmlns:c16="http://schemas.microsoft.com/office/drawing/2014/chart" uri="{C3380CC4-5D6E-409C-BE32-E72D297353CC}">
                <c16:uniqueId val="{00000000-9DE5-4C66-A847-484308707D89}"/>
              </c:ext>
            </c:extLst>
          </c:dPt>
          <c:dPt>
            <c:idx val="1"/>
            <c:bubble3D val="0"/>
            <c:extLst>
              <c:ext xmlns:c16="http://schemas.microsoft.com/office/drawing/2014/chart" uri="{C3380CC4-5D6E-409C-BE32-E72D297353CC}">
                <c16:uniqueId val="{00000001-9DE5-4C66-A847-484308707D89}"/>
              </c:ext>
            </c:extLst>
          </c:dPt>
          <c:dPt>
            <c:idx val="2"/>
            <c:bubble3D val="0"/>
            <c:extLst>
              <c:ext xmlns:c16="http://schemas.microsoft.com/office/drawing/2014/chart" uri="{C3380CC4-5D6E-409C-BE32-E72D297353CC}">
                <c16:uniqueId val="{00000002-9DE5-4C66-A847-484308707D89}"/>
              </c:ext>
            </c:extLst>
          </c:dPt>
          <c:dPt>
            <c:idx val="3"/>
            <c:bubble3D val="0"/>
            <c:extLst>
              <c:ext xmlns:c16="http://schemas.microsoft.com/office/drawing/2014/chart" uri="{C3380CC4-5D6E-409C-BE32-E72D297353CC}">
                <c16:uniqueId val="{00000003-9DE5-4C66-A847-484308707D89}"/>
              </c:ext>
            </c:extLst>
          </c:dPt>
          <c:dPt>
            <c:idx val="4"/>
            <c:bubble3D val="0"/>
            <c:extLst>
              <c:ext xmlns:c16="http://schemas.microsoft.com/office/drawing/2014/chart" uri="{C3380CC4-5D6E-409C-BE32-E72D297353CC}">
                <c16:uniqueId val="{00000004-9DE5-4C66-A847-484308707D89}"/>
              </c:ext>
            </c:extLst>
          </c:dPt>
          <c:dPt>
            <c:idx val="5"/>
            <c:bubble3D val="0"/>
            <c:extLst>
              <c:ext xmlns:c16="http://schemas.microsoft.com/office/drawing/2014/chart" uri="{C3380CC4-5D6E-409C-BE32-E72D297353CC}">
                <c16:uniqueId val="{00000005-9DE5-4C66-A847-484308707D89}"/>
              </c:ext>
            </c:extLst>
          </c:dPt>
          <c:dPt>
            <c:idx val="6"/>
            <c:bubble3D val="0"/>
            <c:extLst>
              <c:ext xmlns:c16="http://schemas.microsoft.com/office/drawing/2014/chart" uri="{C3380CC4-5D6E-409C-BE32-E72D297353CC}">
                <c16:uniqueId val="{00000006-9DE5-4C66-A847-484308707D89}"/>
              </c:ext>
            </c:extLst>
          </c:dPt>
          <c:cat>
            <c:strRef>
              <c:f>'Input-IS Y4'!$D$265:$J$265</c:f>
              <c:strCache>
                <c:ptCount val="4"/>
                <c:pt idx="0">
                  <c:v>Training</c:v>
                </c:pt>
                <c:pt idx="1">
                  <c:v>Conference</c:v>
                </c:pt>
                <c:pt idx="2">
                  <c:v>Research</c:v>
                </c:pt>
                <c:pt idx="3">
                  <c:v>Publications</c:v>
                </c:pt>
              </c:strCache>
            </c:strRef>
          </c:cat>
          <c:val>
            <c:numRef>
              <c:f>'Input-IS Y4'!$D$279:$J$279</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7-9DE5-4C66-A847-484308707D89}"/>
            </c:ext>
          </c:extLst>
        </c:ser>
        <c:dLbls>
          <c:showLegendKey val="0"/>
          <c:showVal val="0"/>
          <c:showCatName val="0"/>
          <c:showSerName val="0"/>
          <c:showPercent val="0"/>
          <c:showBubbleSize val="0"/>
          <c:showLeaderLines val="0"/>
        </c:dLbls>
        <c:firstSliceAng val="0"/>
      </c:pieChart>
      <c:spPr>
        <a:noFill/>
        <a:ln w="25400">
          <a:noFill/>
        </a:ln>
      </c:spPr>
    </c:plotArea>
    <c:legend>
      <c:legendPos val="b"/>
      <c:layout>
        <c:manualLayout>
          <c:xMode val="edge"/>
          <c:yMode val="edge"/>
          <c:x val="1.6802024746906636E-2"/>
          <c:y val="0.82168910337820678"/>
          <c:w val="0.96331477315335579"/>
          <c:h val="0.15800327378432535"/>
        </c:manualLayout>
      </c:layout>
      <c:overlay val="0"/>
      <c:txPr>
        <a:bodyPr/>
        <a:lstStyle/>
        <a:p>
          <a:pPr rtl="0">
            <a:defRPr/>
          </a:pPr>
          <a:endParaRPr lang="en-US"/>
        </a:p>
      </c:txPr>
    </c:legend>
    <c:plotVisOnly val="1"/>
    <c:dispBlanksAs val="zero"/>
    <c:showDLblsOverMax val="0"/>
  </c:chart>
  <c:printSettings>
    <c:headerFooter/>
    <c:pageMargins b="0.75000000000001077" l="0.70000000000000062" r="0.70000000000000062" t="0.75000000000001077" header="0.30000000000000032" footer="0.30000000000000032"/>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Unit</a:t>
            </a:r>
            <a:r>
              <a:rPr lang="en-US" baseline="0"/>
              <a:t> Performance</a:t>
            </a:r>
            <a:endParaRPr lang="en-US"/>
          </a:p>
        </c:rich>
      </c:tx>
      <c:overlay val="1"/>
    </c:title>
    <c:autoTitleDeleted val="0"/>
    <c:plotArea>
      <c:layout>
        <c:manualLayout>
          <c:layoutTarget val="inner"/>
          <c:xMode val="edge"/>
          <c:yMode val="edge"/>
          <c:x val="5.8319560570392621E-2"/>
          <c:y val="0.14979026413239521"/>
          <c:w val="0.9179880423333141"/>
          <c:h val="0.62589623426982222"/>
        </c:manualLayout>
      </c:layout>
      <c:lineChart>
        <c:grouping val="standard"/>
        <c:varyColors val="0"/>
        <c:ser>
          <c:idx val="0"/>
          <c:order val="0"/>
          <c:tx>
            <c:strRef>
              <c:f>'Input-IS Y4'!$B$267</c:f>
              <c:strCache>
                <c:ptCount val="1"/>
                <c:pt idx="0">
                  <c:v>Current Price</c:v>
                </c:pt>
              </c:strCache>
            </c:strRef>
          </c:tx>
          <c:marker>
            <c:symbol val="none"/>
          </c:marker>
          <c:cat>
            <c:strRef>
              <c:f>'Input-IS Y4'!$D$265:$J$265</c:f>
              <c:strCache>
                <c:ptCount val="4"/>
                <c:pt idx="0">
                  <c:v>Training</c:v>
                </c:pt>
                <c:pt idx="1">
                  <c:v>Conference</c:v>
                </c:pt>
                <c:pt idx="2">
                  <c:v>Research</c:v>
                </c:pt>
                <c:pt idx="3">
                  <c:v>Publications</c:v>
                </c:pt>
              </c:strCache>
            </c:strRef>
          </c:cat>
          <c:val>
            <c:numRef>
              <c:f>'Input-IS Y4'!$D$267:$J$267</c:f>
              <c:numCache>
                <c:formatCode>_(* #,##0_);_(* \(#,##0\);_(* "-"??_);_(@_)</c:formatCode>
                <c:ptCount val="7"/>
              </c:numCache>
            </c:numRef>
          </c:val>
          <c:smooth val="0"/>
          <c:extLst>
            <c:ext xmlns:c16="http://schemas.microsoft.com/office/drawing/2014/chart" uri="{C3380CC4-5D6E-409C-BE32-E72D297353CC}">
              <c16:uniqueId val="{00000000-19CD-4F02-9502-4A573E7AC317}"/>
            </c:ext>
          </c:extLst>
        </c:ser>
        <c:ser>
          <c:idx val="1"/>
          <c:order val="1"/>
          <c:tx>
            <c:strRef>
              <c:f>'Input-IS Y4'!$B$269</c:f>
              <c:strCache>
                <c:ptCount val="1"/>
                <c:pt idx="0">
                  <c:v>Subsidy</c:v>
                </c:pt>
              </c:strCache>
            </c:strRef>
          </c:tx>
          <c:marker>
            <c:symbol val="none"/>
          </c:marker>
          <c:cat>
            <c:strRef>
              <c:f>'Input-IS Y4'!$D$265:$J$265</c:f>
              <c:strCache>
                <c:ptCount val="4"/>
                <c:pt idx="0">
                  <c:v>Training</c:v>
                </c:pt>
                <c:pt idx="1">
                  <c:v>Conference</c:v>
                </c:pt>
                <c:pt idx="2">
                  <c:v>Research</c:v>
                </c:pt>
                <c:pt idx="3">
                  <c:v>Publications</c:v>
                </c:pt>
              </c:strCache>
            </c:strRef>
          </c:cat>
          <c:val>
            <c:numRef>
              <c:f>'Input-IS Y4'!$D$269:$J$269</c:f>
              <c:numCache>
                <c:formatCode>_(* #,##0_);_(* \(#,##0\);_(* "-"??_);_(@_)</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1-19CD-4F02-9502-4A573E7AC317}"/>
            </c:ext>
          </c:extLst>
        </c:ser>
        <c:ser>
          <c:idx val="2"/>
          <c:order val="2"/>
          <c:tx>
            <c:strRef>
              <c:f>'Input-IS Y4'!$B$268</c:f>
              <c:strCache>
                <c:ptCount val="1"/>
                <c:pt idx="0">
                  <c:v>Unit Cost</c:v>
                </c:pt>
              </c:strCache>
            </c:strRef>
          </c:tx>
          <c:marker>
            <c:symbol val="none"/>
          </c:marker>
          <c:cat>
            <c:strRef>
              <c:f>'Input-IS Y4'!$D$265:$J$265</c:f>
              <c:strCache>
                <c:ptCount val="4"/>
                <c:pt idx="0">
                  <c:v>Training</c:v>
                </c:pt>
                <c:pt idx="1">
                  <c:v>Conference</c:v>
                </c:pt>
                <c:pt idx="2">
                  <c:v>Research</c:v>
                </c:pt>
                <c:pt idx="3">
                  <c:v>Publications</c:v>
                </c:pt>
              </c:strCache>
            </c:strRef>
          </c:cat>
          <c:val>
            <c:numRef>
              <c:f>'Input-IS Y4'!$D$268:$J$268</c:f>
              <c:numCache>
                <c:formatCode>_(* #,##0_);_(* \(#,##0\);_(* "-"??_);_(@_)</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2-19CD-4F02-9502-4A573E7AC317}"/>
            </c:ext>
          </c:extLst>
        </c:ser>
        <c:dLbls>
          <c:showLegendKey val="0"/>
          <c:showVal val="0"/>
          <c:showCatName val="0"/>
          <c:showSerName val="0"/>
          <c:showPercent val="0"/>
          <c:showBubbleSize val="0"/>
        </c:dLbls>
        <c:smooth val="0"/>
        <c:axId val="469432352"/>
        <c:axId val="469432744"/>
      </c:lineChart>
      <c:catAx>
        <c:axId val="469432352"/>
        <c:scaling>
          <c:orientation val="minMax"/>
        </c:scaling>
        <c:delete val="0"/>
        <c:axPos val="b"/>
        <c:numFmt formatCode="General" sourceLinked="1"/>
        <c:majorTickMark val="out"/>
        <c:minorTickMark val="none"/>
        <c:tickLblPos val="nextTo"/>
        <c:crossAx val="469432744"/>
        <c:crosses val="autoZero"/>
        <c:auto val="1"/>
        <c:lblAlgn val="ctr"/>
        <c:lblOffset val="100"/>
        <c:noMultiLvlLbl val="0"/>
      </c:catAx>
      <c:valAx>
        <c:axId val="469432744"/>
        <c:scaling>
          <c:orientation val="minMax"/>
          <c:min val="0"/>
        </c:scaling>
        <c:delete val="0"/>
        <c:axPos val="l"/>
        <c:majorGridlines/>
        <c:numFmt formatCode="_(* #,##0_);_(* \(#,##0\);_(* &quot;-&quot;_);_(@_)" sourceLinked="0"/>
        <c:majorTickMark val="out"/>
        <c:minorTickMark val="none"/>
        <c:tickLblPos val="nextTo"/>
        <c:crossAx val="469432352"/>
        <c:crosses val="autoZero"/>
        <c:crossBetween val="between"/>
      </c:valAx>
    </c:plotArea>
    <c:legend>
      <c:legendPos val="b"/>
      <c:overlay val="0"/>
    </c:legend>
    <c:plotVisOnly val="1"/>
    <c:dispBlanksAs val="gap"/>
    <c:showDLblsOverMax val="0"/>
  </c:chart>
  <c:printSettings>
    <c:headerFooter/>
    <c:pageMargins b="0.7500000000000101" l="0.70000000000000062" r="0.70000000000000062" t="0.7500000000000101"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Recovery by</a:t>
            </a:r>
            <a:r>
              <a:rPr lang="en-US" baseline="0"/>
              <a:t> Product</a:t>
            </a:r>
            <a:endParaRPr lang="en-US"/>
          </a:p>
        </c:rich>
      </c:tx>
      <c:overlay val="1"/>
    </c:title>
    <c:autoTitleDeleted val="0"/>
    <c:plotArea>
      <c:layout>
        <c:manualLayout>
          <c:layoutTarget val="inner"/>
          <c:xMode val="edge"/>
          <c:yMode val="edge"/>
          <c:x val="5.8319560570392621E-2"/>
          <c:y val="0.14979026413239535"/>
          <c:w val="0.91798804233331432"/>
          <c:h val="0.62589623426982266"/>
        </c:manualLayout>
      </c:layout>
      <c:barChart>
        <c:barDir val="col"/>
        <c:grouping val="stacked"/>
        <c:varyColors val="0"/>
        <c:ser>
          <c:idx val="0"/>
          <c:order val="0"/>
          <c:tx>
            <c:strRef>
              <c:f>'Input-IS Y4'!$B$302</c:f>
              <c:strCache>
                <c:ptCount val="1"/>
                <c:pt idx="0">
                  <c:v>Earned Income</c:v>
                </c:pt>
              </c:strCache>
            </c:strRef>
          </c:tx>
          <c:invertIfNegative val="0"/>
          <c:cat>
            <c:strRef>
              <c:f>'Input-IS Y4'!$D$265:$J$265</c:f>
              <c:strCache>
                <c:ptCount val="4"/>
                <c:pt idx="0">
                  <c:v>Training</c:v>
                </c:pt>
                <c:pt idx="1">
                  <c:v>Conference</c:v>
                </c:pt>
                <c:pt idx="2">
                  <c:v>Research</c:v>
                </c:pt>
                <c:pt idx="3">
                  <c:v>Publications</c:v>
                </c:pt>
              </c:strCache>
            </c:strRef>
          </c:cat>
          <c:val>
            <c:numRef>
              <c:f>'Input-IS Y4'!$D$302:$J$302</c:f>
              <c:numCache>
                <c:formatCode>_(* #,##0_);_(* \(#,##0\);_(*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17C2-43C4-9EF2-015D6D96B2F1}"/>
            </c:ext>
          </c:extLst>
        </c:ser>
        <c:ser>
          <c:idx val="1"/>
          <c:order val="1"/>
          <c:tx>
            <c:strRef>
              <c:f>'Input-IS Y4'!$B$303</c:f>
              <c:strCache>
                <c:ptCount val="1"/>
                <c:pt idx="0">
                  <c:v>Total Cost</c:v>
                </c:pt>
              </c:strCache>
            </c:strRef>
          </c:tx>
          <c:invertIfNegative val="0"/>
          <c:cat>
            <c:strRef>
              <c:f>'Input-IS Y4'!$D$265:$J$265</c:f>
              <c:strCache>
                <c:ptCount val="4"/>
                <c:pt idx="0">
                  <c:v>Training</c:v>
                </c:pt>
                <c:pt idx="1">
                  <c:v>Conference</c:v>
                </c:pt>
                <c:pt idx="2">
                  <c:v>Research</c:v>
                </c:pt>
                <c:pt idx="3">
                  <c:v>Publications</c:v>
                </c:pt>
              </c:strCache>
            </c:strRef>
          </c:cat>
          <c:val>
            <c:numRef>
              <c:f>'Input-IS Y4'!$D$303:$J$303</c:f>
              <c:numCache>
                <c:formatCode>_(* #,##0_);_(* \(#,##0\);_(*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17C2-43C4-9EF2-015D6D96B2F1}"/>
            </c:ext>
          </c:extLst>
        </c:ser>
        <c:dLbls>
          <c:showLegendKey val="0"/>
          <c:showVal val="0"/>
          <c:showCatName val="0"/>
          <c:showSerName val="0"/>
          <c:showPercent val="0"/>
          <c:showBubbleSize val="0"/>
        </c:dLbls>
        <c:gapWidth val="50"/>
        <c:overlap val="100"/>
        <c:axId val="461757264"/>
        <c:axId val="461757656"/>
      </c:barChart>
      <c:lineChart>
        <c:grouping val="standard"/>
        <c:varyColors val="0"/>
        <c:ser>
          <c:idx val="2"/>
          <c:order val="2"/>
          <c:tx>
            <c:strRef>
              <c:f>'Input-IS Y4'!$B$304</c:f>
              <c:strCache>
                <c:ptCount val="1"/>
                <c:pt idx="0">
                  <c:v>% Cost Recovery</c:v>
                </c:pt>
              </c:strCache>
            </c:strRef>
          </c:tx>
          <c:cat>
            <c:strRef>
              <c:f>'Input-IS Y4'!$D$265:$J$265</c:f>
              <c:strCache>
                <c:ptCount val="4"/>
                <c:pt idx="0">
                  <c:v>Training</c:v>
                </c:pt>
                <c:pt idx="1">
                  <c:v>Conference</c:v>
                </c:pt>
                <c:pt idx="2">
                  <c:v>Research</c:v>
                </c:pt>
                <c:pt idx="3">
                  <c:v>Publications</c:v>
                </c:pt>
              </c:strCache>
            </c:strRef>
          </c:cat>
          <c:val>
            <c:numRef>
              <c:f>'Input-IS Y4'!$D$304:$J$304</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2-17C2-43C4-9EF2-015D6D96B2F1}"/>
            </c:ext>
          </c:extLst>
        </c:ser>
        <c:dLbls>
          <c:showLegendKey val="0"/>
          <c:showVal val="0"/>
          <c:showCatName val="0"/>
          <c:showSerName val="0"/>
          <c:showPercent val="0"/>
          <c:showBubbleSize val="0"/>
        </c:dLbls>
        <c:marker val="1"/>
        <c:smooth val="0"/>
        <c:axId val="461758048"/>
        <c:axId val="461758440"/>
      </c:lineChart>
      <c:catAx>
        <c:axId val="461757264"/>
        <c:scaling>
          <c:orientation val="minMax"/>
        </c:scaling>
        <c:delete val="0"/>
        <c:axPos val="b"/>
        <c:numFmt formatCode="General" sourceLinked="1"/>
        <c:majorTickMark val="out"/>
        <c:minorTickMark val="none"/>
        <c:tickLblPos val="nextTo"/>
        <c:crossAx val="461757656"/>
        <c:crosses val="autoZero"/>
        <c:auto val="1"/>
        <c:lblAlgn val="ctr"/>
        <c:lblOffset val="100"/>
        <c:noMultiLvlLbl val="0"/>
      </c:catAx>
      <c:valAx>
        <c:axId val="461757656"/>
        <c:scaling>
          <c:orientation val="minMax"/>
          <c:min val="0"/>
        </c:scaling>
        <c:delete val="0"/>
        <c:axPos val="l"/>
        <c:majorGridlines/>
        <c:numFmt formatCode="_(* #,##0_);_(* \(#,##0\);_(* &quot;-&quot;_);_(@_)" sourceLinked="0"/>
        <c:majorTickMark val="out"/>
        <c:minorTickMark val="none"/>
        <c:tickLblPos val="nextTo"/>
        <c:crossAx val="461757264"/>
        <c:crosses val="autoZero"/>
        <c:crossBetween val="between"/>
      </c:valAx>
      <c:catAx>
        <c:axId val="461758048"/>
        <c:scaling>
          <c:orientation val="minMax"/>
        </c:scaling>
        <c:delete val="1"/>
        <c:axPos val="b"/>
        <c:numFmt formatCode="General" sourceLinked="1"/>
        <c:majorTickMark val="out"/>
        <c:minorTickMark val="none"/>
        <c:tickLblPos val="nextTo"/>
        <c:crossAx val="461758440"/>
        <c:crosses val="autoZero"/>
        <c:auto val="1"/>
        <c:lblAlgn val="ctr"/>
        <c:lblOffset val="100"/>
        <c:noMultiLvlLbl val="0"/>
      </c:catAx>
      <c:valAx>
        <c:axId val="461758440"/>
        <c:scaling>
          <c:orientation val="minMax"/>
        </c:scaling>
        <c:delete val="0"/>
        <c:axPos val="r"/>
        <c:numFmt formatCode="0%" sourceLinked="1"/>
        <c:majorTickMark val="out"/>
        <c:minorTickMark val="none"/>
        <c:tickLblPos val="nextTo"/>
        <c:crossAx val="461758048"/>
        <c:crosses val="max"/>
        <c:crossBetween val="between"/>
      </c:valAx>
    </c:plotArea>
    <c:legend>
      <c:legendPos val="b"/>
      <c:overlay val="0"/>
    </c:legend>
    <c:plotVisOnly val="1"/>
    <c:dispBlanksAs val="zero"/>
    <c:showDLblsOverMax val="0"/>
  </c:chart>
  <c:printSettings>
    <c:headerFooter/>
    <c:pageMargins b="0.75000000000001033" l="0.70000000000000062" r="0.70000000000000062" t="0.75000000000001033"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Earned and Contributed</a:t>
            </a:r>
            <a:r>
              <a:rPr lang="en-US" baseline="0"/>
              <a:t> Revenue</a:t>
            </a:r>
            <a:endParaRPr lang="en-US"/>
          </a:p>
        </c:rich>
      </c:tx>
      <c:overlay val="1"/>
    </c:title>
    <c:autoTitleDeleted val="0"/>
    <c:plotArea>
      <c:layout>
        <c:manualLayout>
          <c:layoutTarget val="inner"/>
          <c:xMode val="edge"/>
          <c:yMode val="edge"/>
          <c:x val="6.5192437455582924E-2"/>
          <c:y val="0.19410043533078003"/>
          <c:w val="0.91798804233331388"/>
          <c:h val="0.69437558975822278"/>
        </c:manualLayout>
      </c:layout>
      <c:barChart>
        <c:barDir val="col"/>
        <c:grouping val="stacked"/>
        <c:varyColors val="0"/>
        <c:ser>
          <c:idx val="0"/>
          <c:order val="0"/>
          <c:tx>
            <c:strRef>
              <c:f>'Input-IS Y5'!$B$289</c:f>
              <c:strCache>
                <c:ptCount val="1"/>
                <c:pt idx="0">
                  <c:v>% Contributed Income by Product</c:v>
                </c:pt>
              </c:strCache>
            </c:strRef>
          </c:tx>
          <c:invertIfNegative val="0"/>
          <c:dLbls>
            <c:spPr>
              <a:noFill/>
              <a:ln>
                <a:noFill/>
              </a:ln>
              <a:effectLst/>
            </c:spPr>
            <c:txPr>
              <a:bodyPr wrap="square" lIns="38100" tIns="19050" rIns="38100" bIns="19050" anchor="ctr">
                <a:spAutoFit/>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'Input-IS Y5'!$D$281:$J$281</c:f>
              <c:strCache>
                <c:ptCount val="4"/>
                <c:pt idx="0">
                  <c:v>Training</c:v>
                </c:pt>
                <c:pt idx="1">
                  <c:v>Conference</c:v>
                </c:pt>
                <c:pt idx="2">
                  <c:v>Research</c:v>
                </c:pt>
                <c:pt idx="3">
                  <c:v>Publications</c:v>
                </c:pt>
              </c:strCache>
            </c:strRef>
          </c:cat>
          <c:val>
            <c:numRef>
              <c:f>'Input-IS Y5'!$D$289:$J$289</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BE58-4F55-AC45-77F2A1283234}"/>
            </c:ext>
          </c:extLst>
        </c:ser>
        <c:ser>
          <c:idx val="1"/>
          <c:order val="1"/>
          <c:tx>
            <c:strRef>
              <c:f>'Input-IS Y5'!$B$288</c:f>
              <c:strCache>
                <c:ptCount val="1"/>
                <c:pt idx="0">
                  <c:v>% Earned Income by Product</c:v>
                </c:pt>
              </c:strCache>
            </c:strRef>
          </c:tx>
          <c:invertIfNegative val="0"/>
          <c:dLbls>
            <c:spPr>
              <a:noFill/>
              <a:ln>
                <a:noFill/>
              </a:ln>
              <a:effectLst/>
            </c:spPr>
            <c:txPr>
              <a:bodyPr wrap="square" lIns="38100" tIns="19050" rIns="38100" bIns="19050" anchor="ctr">
                <a:spAutoFit/>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'Input-IS Y5'!$D$281:$J$281</c:f>
              <c:strCache>
                <c:ptCount val="4"/>
                <c:pt idx="0">
                  <c:v>Training</c:v>
                </c:pt>
                <c:pt idx="1">
                  <c:v>Conference</c:v>
                </c:pt>
                <c:pt idx="2">
                  <c:v>Research</c:v>
                </c:pt>
                <c:pt idx="3">
                  <c:v>Publications</c:v>
                </c:pt>
              </c:strCache>
            </c:strRef>
          </c:cat>
          <c:val>
            <c:numRef>
              <c:f>'Input-IS Y5'!$D$288:$J$288</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BE58-4F55-AC45-77F2A1283234}"/>
            </c:ext>
          </c:extLst>
        </c:ser>
        <c:dLbls>
          <c:showLegendKey val="0"/>
          <c:showVal val="0"/>
          <c:showCatName val="0"/>
          <c:showSerName val="0"/>
          <c:showPercent val="0"/>
          <c:showBubbleSize val="0"/>
        </c:dLbls>
        <c:gapWidth val="50"/>
        <c:overlap val="100"/>
        <c:axId val="461758832"/>
        <c:axId val="461759616"/>
      </c:barChart>
      <c:catAx>
        <c:axId val="461758832"/>
        <c:scaling>
          <c:orientation val="minMax"/>
        </c:scaling>
        <c:delete val="0"/>
        <c:axPos val="b"/>
        <c:numFmt formatCode="General" sourceLinked="1"/>
        <c:majorTickMark val="out"/>
        <c:minorTickMark val="none"/>
        <c:tickLblPos val="nextTo"/>
        <c:txPr>
          <a:bodyPr/>
          <a:lstStyle/>
          <a:p>
            <a:pPr>
              <a:defRPr sz="900"/>
            </a:pPr>
            <a:endParaRPr lang="en-US"/>
          </a:p>
        </c:txPr>
        <c:crossAx val="461759616"/>
        <c:crosses val="autoZero"/>
        <c:auto val="1"/>
        <c:lblAlgn val="ctr"/>
        <c:lblOffset val="100"/>
        <c:noMultiLvlLbl val="0"/>
      </c:catAx>
      <c:valAx>
        <c:axId val="461759616"/>
        <c:scaling>
          <c:orientation val="minMax"/>
          <c:max val="1"/>
          <c:min val="0"/>
        </c:scaling>
        <c:delete val="0"/>
        <c:axPos val="l"/>
        <c:majorGridlines/>
        <c:numFmt formatCode="0%" sourceLinked="1"/>
        <c:majorTickMark val="out"/>
        <c:minorTickMark val="none"/>
        <c:tickLblPos val="nextTo"/>
        <c:crossAx val="461758832"/>
        <c:crosses val="autoZero"/>
        <c:crossBetween val="between"/>
        <c:majorUnit val="0.2"/>
      </c:valAx>
    </c:plotArea>
    <c:legend>
      <c:legendPos val="b"/>
      <c:layout>
        <c:manualLayout>
          <c:xMode val="edge"/>
          <c:yMode val="edge"/>
          <c:x val="0.28404379071384406"/>
          <c:y val="0.10943438716686094"/>
          <c:w val="0.45410935143898379"/>
          <c:h val="7.2841544353783566E-2"/>
        </c:manualLayout>
      </c:layout>
      <c:overlay val="0"/>
    </c:legend>
    <c:plotVisOnly val="1"/>
    <c:dispBlanksAs val="gap"/>
    <c:showDLblsOverMax val="0"/>
  </c:chart>
  <c:printSettings>
    <c:headerFooter/>
    <c:pageMargins b="0.75000000000000988" l="0.70000000000000062" r="0.70000000000000062" t="0.75000000000000988"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Direct and Overhead Costs by Product</a:t>
            </a:r>
          </a:p>
        </c:rich>
      </c:tx>
      <c:overlay val="0"/>
    </c:title>
    <c:autoTitleDeleted val="0"/>
    <c:plotArea>
      <c:layout>
        <c:manualLayout>
          <c:layoutTarget val="inner"/>
          <c:xMode val="edge"/>
          <c:yMode val="edge"/>
          <c:x val="6.5192437455582924E-2"/>
          <c:y val="0.2061850274757952"/>
          <c:w val="0.9179880423333141"/>
          <c:h val="0.68229099761321665"/>
        </c:manualLayout>
      </c:layout>
      <c:barChart>
        <c:barDir val="col"/>
        <c:grouping val="stacked"/>
        <c:varyColors val="0"/>
        <c:ser>
          <c:idx val="0"/>
          <c:order val="0"/>
          <c:tx>
            <c:strRef>
              <c:f>'Input-IS Y5'!$B$298</c:f>
              <c:strCache>
                <c:ptCount val="1"/>
                <c:pt idx="0">
                  <c:v>% Direct Costs by Product</c:v>
                </c:pt>
              </c:strCache>
            </c:strRef>
          </c:tx>
          <c:invertIfNegative val="0"/>
          <c:dLbls>
            <c:dLbl>
              <c:idx val="4"/>
              <c:layout>
                <c:manualLayout>
                  <c:x val="0"/>
                  <c:y val="-2.014098690835850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9F4-4DC2-AF54-5F5E13B2AB20}"/>
                </c:ext>
              </c:extLst>
            </c:dLbl>
            <c:dLbl>
              <c:idx val="5"/>
              <c:layout>
                <c:manualLayout>
                  <c:x val="0"/>
                  <c:y val="-2.416918429002997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9F4-4DC2-AF54-5F5E13B2AB20}"/>
                </c:ext>
              </c:extLst>
            </c:dLbl>
            <c:dLbl>
              <c:idx val="6"/>
              <c:layout>
                <c:manualLayout>
                  <c:x val="0"/>
                  <c:y val="-2.416918429002997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9F4-4DC2-AF54-5F5E13B2AB20}"/>
                </c:ext>
              </c:extLst>
            </c:dLbl>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'Input-IS Y5'!$D$265:$J$265</c:f>
              <c:strCache>
                <c:ptCount val="4"/>
                <c:pt idx="0">
                  <c:v> Training </c:v>
                </c:pt>
                <c:pt idx="1">
                  <c:v> Conference </c:v>
                </c:pt>
                <c:pt idx="2">
                  <c:v> Research </c:v>
                </c:pt>
                <c:pt idx="3">
                  <c:v> Publications </c:v>
                </c:pt>
              </c:strCache>
            </c:strRef>
          </c:cat>
          <c:val>
            <c:numRef>
              <c:f>'Input-IS Y5'!$D$298:$J$298</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3-99F4-4DC2-AF54-5F5E13B2AB20}"/>
            </c:ext>
          </c:extLst>
        </c:ser>
        <c:ser>
          <c:idx val="1"/>
          <c:order val="1"/>
          <c:tx>
            <c:strRef>
              <c:f>'Input-IS Y5'!$B$299</c:f>
              <c:strCache>
                <c:ptCount val="1"/>
                <c:pt idx="0">
                  <c:v>% Overhead Costs by Product</c:v>
                </c:pt>
              </c:strCache>
            </c:strRef>
          </c:tx>
          <c:invertIfNegative val="0"/>
          <c:dLbls>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'Input-IS Y5'!$D$265:$J$265</c:f>
              <c:strCache>
                <c:ptCount val="4"/>
                <c:pt idx="0">
                  <c:v> Training </c:v>
                </c:pt>
                <c:pt idx="1">
                  <c:v> Conference </c:v>
                </c:pt>
                <c:pt idx="2">
                  <c:v> Research </c:v>
                </c:pt>
                <c:pt idx="3">
                  <c:v> Publications </c:v>
                </c:pt>
              </c:strCache>
            </c:strRef>
          </c:cat>
          <c:val>
            <c:numRef>
              <c:f>'Input-IS Y5'!$D$299:$J$299</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99F4-4DC2-AF54-5F5E13B2AB20}"/>
            </c:ext>
          </c:extLst>
        </c:ser>
        <c:dLbls>
          <c:showLegendKey val="0"/>
          <c:showVal val="0"/>
          <c:showCatName val="0"/>
          <c:showSerName val="0"/>
          <c:showPercent val="0"/>
          <c:showBubbleSize val="0"/>
        </c:dLbls>
        <c:gapWidth val="50"/>
        <c:overlap val="100"/>
        <c:axId val="461760400"/>
        <c:axId val="461760792"/>
      </c:barChart>
      <c:catAx>
        <c:axId val="461760400"/>
        <c:scaling>
          <c:orientation val="minMax"/>
        </c:scaling>
        <c:delete val="0"/>
        <c:axPos val="b"/>
        <c:numFmt formatCode="General" sourceLinked="1"/>
        <c:majorTickMark val="out"/>
        <c:minorTickMark val="none"/>
        <c:tickLblPos val="nextTo"/>
        <c:txPr>
          <a:bodyPr/>
          <a:lstStyle/>
          <a:p>
            <a:pPr>
              <a:defRPr sz="900"/>
            </a:pPr>
            <a:endParaRPr lang="en-US"/>
          </a:p>
        </c:txPr>
        <c:crossAx val="461760792"/>
        <c:crosses val="autoZero"/>
        <c:auto val="1"/>
        <c:lblAlgn val="ctr"/>
        <c:lblOffset val="100"/>
        <c:noMultiLvlLbl val="0"/>
      </c:catAx>
      <c:valAx>
        <c:axId val="461760792"/>
        <c:scaling>
          <c:orientation val="minMax"/>
          <c:max val="1"/>
          <c:min val="0"/>
        </c:scaling>
        <c:delete val="0"/>
        <c:axPos val="l"/>
        <c:majorGridlines/>
        <c:numFmt formatCode="0%" sourceLinked="1"/>
        <c:majorTickMark val="out"/>
        <c:minorTickMark val="none"/>
        <c:tickLblPos val="nextTo"/>
        <c:crossAx val="461760400"/>
        <c:crosses val="autoZero"/>
        <c:crossBetween val="between"/>
        <c:majorUnit val="0.2"/>
      </c:valAx>
    </c:plotArea>
    <c:legend>
      <c:legendPos val="b"/>
      <c:layout>
        <c:manualLayout>
          <c:xMode val="edge"/>
          <c:yMode val="edge"/>
          <c:x val="0.29449290979390041"/>
          <c:y val="0.10137799240351754"/>
          <c:w val="0.38450668739721316"/>
          <c:h val="7.284154435378358E-2"/>
        </c:manualLayout>
      </c:layout>
      <c:overlay val="0"/>
    </c:legend>
    <c:plotVisOnly val="1"/>
    <c:dispBlanksAs val="zero"/>
    <c:showDLblsOverMax val="0"/>
  </c:chart>
  <c:printSettings>
    <c:headerFooter/>
    <c:pageMargins b="0.7500000000000101" l="0.70000000000000062" r="0.70000000000000062" t="0.7500000000000101"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1"/>
          <c:order val="0"/>
          <c:tx>
            <c:strRef>
              <c:f>'Input-IS Y5'!$B$283</c:f>
              <c:strCache>
                <c:ptCount val="1"/>
                <c:pt idx="0">
                  <c:v>% of Total Earned Income</c:v>
                </c:pt>
              </c:strCache>
            </c:strRef>
          </c:tx>
          <c:dPt>
            <c:idx val="0"/>
            <c:bubble3D val="0"/>
            <c:extLst>
              <c:ext xmlns:c16="http://schemas.microsoft.com/office/drawing/2014/chart" uri="{C3380CC4-5D6E-409C-BE32-E72D297353CC}">
                <c16:uniqueId val="{00000000-9024-4EB0-9946-B41E0E9F9144}"/>
              </c:ext>
            </c:extLst>
          </c:dPt>
          <c:dPt>
            <c:idx val="1"/>
            <c:bubble3D val="0"/>
            <c:extLst>
              <c:ext xmlns:c16="http://schemas.microsoft.com/office/drawing/2014/chart" uri="{C3380CC4-5D6E-409C-BE32-E72D297353CC}">
                <c16:uniqueId val="{00000001-9024-4EB0-9946-B41E0E9F9144}"/>
              </c:ext>
            </c:extLst>
          </c:dPt>
          <c:dPt>
            <c:idx val="2"/>
            <c:bubble3D val="0"/>
            <c:extLst>
              <c:ext xmlns:c16="http://schemas.microsoft.com/office/drawing/2014/chart" uri="{C3380CC4-5D6E-409C-BE32-E72D297353CC}">
                <c16:uniqueId val="{00000002-9024-4EB0-9946-B41E0E9F9144}"/>
              </c:ext>
            </c:extLst>
          </c:dPt>
          <c:dPt>
            <c:idx val="3"/>
            <c:bubble3D val="0"/>
            <c:extLst>
              <c:ext xmlns:c16="http://schemas.microsoft.com/office/drawing/2014/chart" uri="{C3380CC4-5D6E-409C-BE32-E72D297353CC}">
                <c16:uniqueId val="{00000003-9024-4EB0-9946-B41E0E9F9144}"/>
              </c:ext>
            </c:extLst>
          </c:dPt>
          <c:dPt>
            <c:idx val="4"/>
            <c:bubble3D val="0"/>
            <c:extLst>
              <c:ext xmlns:c16="http://schemas.microsoft.com/office/drawing/2014/chart" uri="{C3380CC4-5D6E-409C-BE32-E72D297353CC}">
                <c16:uniqueId val="{00000004-9024-4EB0-9946-B41E0E9F9144}"/>
              </c:ext>
            </c:extLst>
          </c:dPt>
          <c:dPt>
            <c:idx val="5"/>
            <c:bubble3D val="0"/>
            <c:extLst>
              <c:ext xmlns:c16="http://schemas.microsoft.com/office/drawing/2014/chart" uri="{C3380CC4-5D6E-409C-BE32-E72D297353CC}">
                <c16:uniqueId val="{00000005-9024-4EB0-9946-B41E0E9F9144}"/>
              </c:ext>
            </c:extLst>
          </c:dPt>
          <c:dPt>
            <c:idx val="6"/>
            <c:bubble3D val="0"/>
            <c:extLst>
              <c:ext xmlns:c16="http://schemas.microsoft.com/office/drawing/2014/chart" uri="{C3380CC4-5D6E-409C-BE32-E72D297353CC}">
                <c16:uniqueId val="{00000006-9024-4EB0-9946-B41E0E9F9144}"/>
              </c:ext>
            </c:extLst>
          </c:dPt>
          <c:cat>
            <c:strRef>
              <c:f>'Input-IS Y5'!$D$265:$J$265</c:f>
              <c:strCache>
                <c:ptCount val="4"/>
                <c:pt idx="0">
                  <c:v> Training </c:v>
                </c:pt>
                <c:pt idx="1">
                  <c:v> Conference </c:v>
                </c:pt>
                <c:pt idx="2">
                  <c:v> Research </c:v>
                </c:pt>
                <c:pt idx="3">
                  <c:v> Publications </c:v>
                </c:pt>
              </c:strCache>
            </c:strRef>
          </c:cat>
          <c:val>
            <c:numRef>
              <c:f>'Input-IS Y5'!$D$283:$J$283</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7-9024-4EB0-9946-B41E0E9F9144}"/>
            </c:ext>
          </c:extLst>
        </c:ser>
        <c:dLbls>
          <c:showLegendKey val="0"/>
          <c:showVal val="0"/>
          <c:showCatName val="0"/>
          <c:showSerName val="0"/>
          <c:showPercent val="0"/>
          <c:showBubbleSize val="0"/>
          <c:showLeaderLines val="0"/>
        </c:dLbls>
        <c:firstSliceAng val="0"/>
      </c:pieChart>
      <c:spPr>
        <a:noFill/>
        <a:ln w="25400">
          <a:noFill/>
        </a:ln>
      </c:spPr>
    </c:plotArea>
    <c:legend>
      <c:legendPos val="b"/>
      <c:layout>
        <c:manualLayout>
          <c:xMode val="edge"/>
          <c:yMode val="edge"/>
          <c:x val="1.6801945290989238E-2"/>
          <c:y val="0.86111562667569774"/>
          <c:w val="0.96331471700888527"/>
          <c:h val="0.1185767504868343"/>
        </c:manualLayout>
      </c:layout>
      <c:overlay val="0"/>
      <c:txPr>
        <a:bodyPr/>
        <a:lstStyle/>
        <a:p>
          <a:pPr rtl="0">
            <a:defRPr/>
          </a:pPr>
          <a:endParaRPr lang="en-US"/>
        </a:p>
      </c:txPr>
    </c:legend>
    <c:plotVisOnly val="1"/>
    <c:dispBlanksAs val="zero"/>
    <c:showDLblsOverMax val="0"/>
  </c:chart>
  <c:printSettings>
    <c:headerFooter/>
    <c:pageMargins b="0.75000000000001055" l="0.70000000000000062" r="0.70000000000000062" t="0.7500000000000105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2"/>
          <c:order val="0"/>
          <c:tx>
            <c:strRef>
              <c:f>'Input-IS Y5'!$B$279</c:f>
              <c:strCache>
                <c:ptCount val="1"/>
                <c:pt idx="0">
                  <c:v>% Total Net Income</c:v>
                </c:pt>
              </c:strCache>
            </c:strRef>
          </c:tx>
          <c:dPt>
            <c:idx val="0"/>
            <c:bubble3D val="0"/>
            <c:extLst>
              <c:ext xmlns:c16="http://schemas.microsoft.com/office/drawing/2014/chart" uri="{C3380CC4-5D6E-409C-BE32-E72D297353CC}">
                <c16:uniqueId val="{00000000-F6F1-4A48-AEF0-2126133FB390}"/>
              </c:ext>
            </c:extLst>
          </c:dPt>
          <c:dPt>
            <c:idx val="1"/>
            <c:bubble3D val="0"/>
            <c:extLst>
              <c:ext xmlns:c16="http://schemas.microsoft.com/office/drawing/2014/chart" uri="{C3380CC4-5D6E-409C-BE32-E72D297353CC}">
                <c16:uniqueId val="{00000001-F6F1-4A48-AEF0-2126133FB390}"/>
              </c:ext>
            </c:extLst>
          </c:dPt>
          <c:dPt>
            <c:idx val="2"/>
            <c:bubble3D val="0"/>
            <c:extLst>
              <c:ext xmlns:c16="http://schemas.microsoft.com/office/drawing/2014/chart" uri="{C3380CC4-5D6E-409C-BE32-E72D297353CC}">
                <c16:uniqueId val="{00000002-F6F1-4A48-AEF0-2126133FB390}"/>
              </c:ext>
            </c:extLst>
          </c:dPt>
          <c:dPt>
            <c:idx val="3"/>
            <c:bubble3D val="0"/>
            <c:extLst>
              <c:ext xmlns:c16="http://schemas.microsoft.com/office/drawing/2014/chart" uri="{C3380CC4-5D6E-409C-BE32-E72D297353CC}">
                <c16:uniqueId val="{00000003-F6F1-4A48-AEF0-2126133FB390}"/>
              </c:ext>
            </c:extLst>
          </c:dPt>
          <c:dPt>
            <c:idx val="4"/>
            <c:bubble3D val="0"/>
            <c:extLst>
              <c:ext xmlns:c16="http://schemas.microsoft.com/office/drawing/2014/chart" uri="{C3380CC4-5D6E-409C-BE32-E72D297353CC}">
                <c16:uniqueId val="{00000004-F6F1-4A48-AEF0-2126133FB390}"/>
              </c:ext>
            </c:extLst>
          </c:dPt>
          <c:dPt>
            <c:idx val="5"/>
            <c:bubble3D val="0"/>
            <c:extLst>
              <c:ext xmlns:c16="http://schemas.microsoft.com/office/drawing/2014/chart" uri="{C3380CC4-5D6E-409C-BE32-E72D297353CC}">
                <c16:uniqueId val="{00000005-F6F1-4A48-AEF0-2126133FB390}"/>
              </c:ext>
            </c:extLst>
          </c:dPt>
          <c:dPt>
            <c:idx val="6"/>
            <c:bubble3D val="0"/>
            <c:extLst>
              <c:ext xmlns:c16="http://schemas.microsoft.com/office/drawing/2014/chart" uri="{C3380CC4-5D6E-409C-BE32-E72D297353CC}">
                <c16:uniqueId val="{00000006-F6F1-4A48-AEF0-2126133FB390}"/>
              </c:ext>
            </c:extLst>
          </c:dPt>
          <c:cat>
            <c:strRef>
              <c:f>'Input-IS Y5'!$D$265:$J$265</c:f>
              <c:strCache>
                <c:ptCount val="4"/>
                <c:pt idx="0">
                  <c:v> Training </c:v>
                </c:pt>
                <c:pt idx="1">
                  <c:v> Conference </c:v>
                </c:pt>
                <c:pt idx="2">
                  <c:v> Research </c:v>
                </c:pt>
                <c:pt idx="3">
                  <c:v> Publications </c:v>
                </c:pt>
              </c:strCache>
            </c:strRef>
          </c:cat>
          <c:val>
            <c:numRef>
              <c:f>'Input-IS Y5'!$D$279:$J$279</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7-F6F1-4A48-AEF0-2126133FB390}"/>
            </c:ext>
          </c:extLst>
        </c:ser>
        <c:dLbls>
          <c:showLegendKey val="0"/>
          <c:showVal val="0"/>
          <c:showCatName val="0"/>
          <c:showSerName val="0"/>
          <c:showPercent val="0"/>
          <c:showBubbleSize val="0"/>
          <c:showLeaderLines val="0"/>
        </c:dLbls>
        <c:firstSliceAng val="0"/>
      </c:pieChart>
      <c:spPr>
        <a:noFill/>
        <a:ln w="25400">
          <a:noFill/>
        </a:ln>
      </c:spPr>
    </c:plotArea>
    <c:legend>
      <c:legendPos val="b"/>
      <c:layout>
        <c:manualLayout>
          <c:xMode val="edge"/>
          <c:yMode val="edge"/>
          <c:x val="1.6802024746906636E-2"/>
          <c:y val="0.8145206445968447"/>
          <c:w val="0.96331477315335579"/>
          <c:h val="0.16517173256568735"/>
        </c:manualLayout>
      </c:layout>
      <c:overlay val="0"/>
      <c:txPr>
        <a:bodyPr/>
        <a:lstStyle/>
        <a:p>
          <a:pPr rtl="0">
            <a:defRPr/>
          </a:pPr>
          <a:endParaRPr lang="en-US"/>
        </a:p>
      </c:txPr>
    </c:legend>
    <c:plotVisOnly val="1"/>
    <c:dispBlanksAs val="zero"/>
    <c:showDLblsOverMax val="0"/>
  </c:chart>
  <c:printSettings>
    <c:headerFooter/>
    <c:pageMargins b="0.75000000000001077" l="0.70000000000000062" r="0.70000000000000062" t="0.75000000000001077" header="0.30000000000000032" footer="0.30000000000000032"/>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Unit</a:t>
            </a:r>
            <a:r>
              <a:rPr lang="en-US" baseline="0"/>
              <a:t> Performance</a:t>
            </a:r>
            <a:endParaRPr lang="en-US"/>
          </a:p>
        </c:rich>
      </c:tx>
      <c:overlay val="1"/>
    </c:title>
    <c:autoTitleDeleted val="0"/>
    <c:plotArea>
      <c:layout>
        <c:manualLayout>
          <c:layoutTarget val="inner"/>
          <c:xMode val="edge"/>
          <c:yMode val="edge"/>
          <c:x val="5.8319560570392621E-2"/>
          <c:y val="0.14979026413239535"/>
          <c:w val="0.91798804233331432"/>
          <c:h val="0.62589623426982266"/>
        </c:manualLayout>
      </c:layout>
      <c:lineChart>
        <c:grouping val="standard"/>
        <c:varyColors val="0"/>
        <c:ser>
          <c:idx val="0"/>
          <c:order val="0"/>
          <c:tx>
            <c:strRef>
              <c:f>'Input-IS Y5'!$B$267</c:f>
              <c:strCache>
                <c:ptCount val="1"/>
                <c:pt idx="0">
                  <c:v>Current Price</c:v>
                </c:pt>
              </c:strCache>
            </c:strRef>
          </c:tx>
          <c:marker>
            <c:symbol val="none"/>
          </c:marker>
          <c:cat>
            <c:strRef>
              <c:f>'Input-IS Y5'!$D$265:$J$265</c:f>
              <c:strCache>
                <c:ptCount val="4"/>
                <c:pt idx="0">
                  <c:v> Training </c:v>
                </c:pt>
                <c:pt idx="1">
                  <c:v> Conference </c:v>
                </c:pt>
                <c:pt idx="2">
                  <c:v> Research </c:v>
                </c:pt>
                <c:pt idx="3">
                  <c:v> Publications </c:v>
                </c:pt>
              </c:strCache>
            </c:strRef>
          </c:cat>
          <c:val>
            <c:numRef>
              <c:f>'Input-IS Y5'!$D$267:$J$267</c:f>
              <c:numCache>
                <c:formatCode>_(* #,##0_);_(* \(#,##0\);_(* "-"??_);_(@_)</c:formatCode>
                <c:ptCount val="7"/>
              </c:numCache>
            </c:numRef>
          </c:val>
          <c:smooth val="0"/>
          <c:extLst>
            <c:ext xmlns:c16="http://schemas.microsoft.com/office/drawing/2014/chart" uri="{C3380CC4-5D6E-409C-BE32-E72D297353CC}">
              <c16:uniqueId val="{00000000-AAA9-4984-AB42-F002A35B8CD7}"/>
            </c:ext>
          </c:extLst>
        </c:ser>
        <c:ser>
          <c:idx val="1"/>
          <c:order val="1"/>
          <c:tx>
            <c:strRef>
              <c:f>'Input-IS Y5'!$B$269</c:f>
              <c:strCache>
                <c:ptCount val="1"/>
                <c:pt idx="0">
                  <c:v>Subsidy</c:v>
                </c:pt>
              </c:strCache>
            </c:strRef>
          </c:tx>
          <c:marker>
            <c:symbol val="none"/>
          </c:marker>
          <c:cat>
            <c:strRef>
              <c:f>'Input-IS Y5'!$D$265:$J$265</c:f>
              <c:strCache>
                <c:ptCount val="4"/>
                <c:pt idx="0">
                  <c:v> Training </c:v>
                </c:pt>
                <c:pt idx="1">
                  <c:v> Conference </c:v>
                </c:pt>
                <c:pt idx="2">
                  <c:v> Research </c:v>
                </c:pt>
                <c:pt idx="3">
                  <c:v> Publications </c:v>
                </c:pt>
              </c:strCache>
            </c:strRef>
          </c:cat>
          <c:val>
            <c:numRef>
              <c:f>'Input-IS Y5'!$D$269:$J$269</c:f>
              <c:numCache>
                <c:formatCode>_(* #,##0_);_(* \(#,##0\);_(* "-"??_);_(@_)</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1-AAA9-4984-AB42-F002A35B8CD7}"/>
            </c:ext>
          </c:extLst>
        </c:ser>
        <c:ser>
          <c:idx val="2"/>
          <c:order val="2"/>
          <c:tx>
            <c:strRef>
              <c:f>'Input-IS Y5'!$B$268</c:f>
              <c:strCache>
                <c:ptCount val="1"/>
                <c:pt idx="0">
                  <c:v>Unit Cost</c:v>
                </c:pt>
              </c:strCache>
            </c:strRef>
          </c:tx>
          <c:marker>
            <c:symbol val="none"/>
          </c:marker>
          <c:cat>
            <c:strRef>
              <c:f>'Input-IS Y5'!$D$265:$J$265</c:f>
              <c:strCache>
                <c:ptCount val="4"/>
                <c:pt idx="0">
                  <c:v> Training </c:v>
                </c:pt>
                <c:pt idx="1">
                  <c:v> Conference </c:v>
                </c:pt>
                <c:pt idx="2">
                  <c:v> Research </c:v>
                </c:pt>
                <c:pt idx="3">
                  <c:v> Publications </c:v>
                </c:pt>
              </c:strCache>
            </c:strRef>
          </c:cat>
          <c:val>
            <c:numRef>
              <c:f>'Input-IS Y5'!$D$268:$J$268</c:f>
              <c:numCache>
                <c:formatCode>_(* #,##0_);_(* \(#,##0\);_(* "-"??_);_(@_)</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2-AAA9-4984-AB42-F002A35B8CD7}"/>
            </c:ext>
          </c:extLst>
        </c:ser>
        <c:dLbls>
          <c:showLegendKey val="0"/>
          <c:showVal val="0"/>
          <c:showCatName val="0"/>
          <c:showSerName val="0"/>
          <c:showPercent val="0"/>
          <c:showBubbleSize val="0"/>
        </c:dLbls>
        <c:smooth val="0"/>
        <c:axId val="461320144"/>
        <c:axId val="461320536"/>
      </c:lineChart>
      <c:catAx>
        <c:axId val="461320144"/>
        <c:scaling>
          <c:orientation val="minMax"/>
        </c:scaling>
        <c:delete val="0"/>
        <c:axPos val="b"/>
        <c:numFmt formatCode="General" sourceLinked="1"/>
        <c:majorTickMark val="out"/>
        <c:minorTickMark val="none"/>
        <c:tickLblPos val="nextTo"/>
        <c:crossAx val="461320536"/>
        <c:crosses val="autoZero"/>
        <c:auto val="1"/>
        <c:lblAlgn val="ctr"/>
        <c:lblOffset val="100"/>
        <c:noMultiLvlLbl val="0"/>
      </c:catAx>
      <c:valAx>
        <c:axId val="461320536"/>
        <c:scaling>
          <c:orientation val="minMax"/>
          <c:min val="0"/>
        </c:scaling>
        <c:delete val="0"/>
        <c:axPos val="l"/>
        <c:majorGridlines/>
        <c:numFmt formatCode="_(* #,##0_);_(* \(#,##0\);_(* &quot;-&quot;_);_(@_)" sourceLinked="0"/>
        <c:majorTickMark val="out"/>
        <c:minorTickMark val="none"/>
        <c:tickLblPos val="nextTo"/>
        <c:crossAx val="461320144"/>
        <c:crosses val="autoZero"/>
        <c:crossBetween val="between"/>
      </c:valAx>
    </c:plotArea>
    <c:legend>
      <c:legendPos val="b"/>
      <c:overlay val="0"/>
    </c:legend>
    <c:plotVisOnly val="1"/>
    <c:dispBlanksAs val="gap"/>
    <c:showDLblsOverMax val="0"/>
  </c:chart>
  <c:printSettings>
    <c:headerFooter/>
    <c:pageMargins b="0.75000000000001033" l="0.70000000000000062" r="0.70000000000000062" t="0.750000000000010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of Total Net Income</a:t>
            </a:r>
          </a:p>
        </c:rich>
      </c:tx>
      <c:overlay val="0"/>
    </c:title>
    <c:autoTitleDeleted val="0"/>
    <c:plotArea>
      <c:layout>
        <c:manualLayout>
          <c:layoutTarget val="inner"/>
          <c:xMode val="edge"/>
          <c:yMode val="edge"/>
          <c:x val="0.32919225721784778"/>
          <c:y val="0.18402510472296996"/>
          <c:w val="0.34161570428696414"/>
          <c:h val="0.44965869668485225"/>
        </c:manualLayout>
      </c:layout>
      <c:pieChart>
        <c:varyColors val="1"/>
        <c:ser>
          <c:idx val="3"/>
          <c:order val="0"/>
          <c:tx>
            <c:strRef>
              <c:f>'Input-IS Y1'!$B$279</c:f>
              <c:strCache>
                <c:ptCount val="1"/>
                <c:pt idx="0">
                  <c:v>% Total Net Income</c:v>
                </c:pt>
              </c:strCache>
            </c:strRef>
          </c:tx>
          <c:dPt>
            <c:idx val="0"/>
            <c:bubble3D val="0"/>
            <c:extLst>
              <c:ext xmlns:c16="http://schemas.microsoft.com/office/drawing/2014/chart" uri="{C3380CC4-5D6E-409C-BE32-E72D297353CC}">
                <c16:uniqueId val="{00000000-3E9E-4202-BA31-EB9B12A57343}"/>
              </c:ext>
            </c:extLst>
          </c:dPt>
          <c:dPt>
            <c:idx val="1"/>
            <c:bubble3D val="0"/>
            <c:extLst>
              <c:ext xmlns:c16="http://schemas.microsoft.com/office/drawing/2014/chart" uri="{C3380CC4-5D6E-409C-BE32-E72D297353CC}">
                <c16:uniqueId val="{00000001-3E9E-4202-BA31-EB9B12A57343}"/>
              </c:ext>
            </c:extLst>
          </c:dPt>
          <c:dPt>
            <c:idx val="2"/>
            <c:bubble3D val="0"/>
            <c:extLst>
              <c:ext xmlns:c16="http://schemas.microsoft.com/office/drawing/2014/chart" uri="{C3380CC4-5D6E-409C-BE32-E72D297353CC}">
                <c16:uniqueId val="{00000002-3E9E-4202-BA31-EB9B12A57343}"/>
              </c:ext>
            </c:extLst>
          </c:dPt>
          <c:dPt>
            <c:idx val="3"/>
            <c:bubble3D val="0"/>
            <c:extLst>
              <c:ext xmlns:c16="http://schemas.microsoft.com/office/drawing/2014/chart" uri="{C3380CC4-5D6E-409C-BE32-E72D297353CC}">
                <c16:uniqueId val="{00000003-3E9E-4202-BA31-EB9B12A57343}"/>
              </c:ext>
            </c:extLst>
          </c:dPt>
          <c:dPt>
            <c:idx val="4"/>
            <c:bubble3D val="0"/>
            <c:extLst>
              <c:ext xmlns:c16="http://schemas.microsoft.com/office/drawing/2014/chart" uri="{C3380CC4-5D6E-409C-BE32-E72D297353CC}">
                <c16:uniqueId val="{00000004-3E9E-4202-BA31-EB9B12A57343}"/>
              </c:ext>
            </c:extLst>
          </c:dPt>
          <c:dPt>
            <c:idx val="5"/>
            <c:bubble3D val="0"/>
            <c:extLst>
              <c:ext xmlns:c16="http://schemas.microsoft.com/office/drawing/2014/chart" uri="{C3380CC4-5D6E-409C-BE32-E72D297353CC}">
                <c16:uniqueId val="{00000005-3E9E-4202-BA31-EB9B12A57343}"/>
              </c:ext>
            </c:extLst>
          </c:dPt>
          <c:dPt>
            <c:idx val="6"/>
            <c:bubble3D val="0"/>
            <c:extLst>
              <c:ext xmlns:c16="http://schemas.microsoft.com/office/drawing/2014/chart" uri="{C3380CC4-5D6E-409C-BE32-E72D297353CC}">
                <c16:uniqueId val="{00000006-3E9E-4202-BA31-EB9B12A57343}"/>
              </c:ext>
            </c:extLst>
          </c:dPt>
          <c:cat>
            <c:strRef>
              <c:f>'Input-IS Y1'!$D$265:$J$265</c:f>
              <c:strCache>
                <c:ptCount val="4"/>
                <c:pt idx="0">
                  <c:v>Training</c:v>
                </c:pt>
                <c:pt idx="1">
                  <c:v>Conference</c:v>
                </c:pt>
                <c:pt idx="2">
                  <c:v>Research</c:v>
                </c:pt>
                <c:pt idx="3">
                  <c:v>Publications</c:v>
                </c:pt>
              </c:strCache>
            </c:strRef>
          </c:cat>
          <c:val>
            <c:numRef>
              <c:f>'Input-IS Y1'!$D$279:$J$279</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7-3E9E-4202-BA31-EB9B12A57343}"/>
            </c:ext>
          </c:extLst>
        </c:ser>
        <c:dLbls>
          <c:showLegendKey val="0"/>
          <c:showVal val="0"/>
          <c:showCatName val="0"/>
          <c:showSerName val="0"/>
          <c:showPercent val="0"/>
          <c:showBubbleSize val="0"/>
          <c:showLeaderLines val="0"/>
        </c:dLbls>
        <c:firstSliceAng val="0"/>
      </c:pieChart>
      <c:spPr>
        <a:noFill/>
        <a:ln w="25400">
          <a:noFill/>
        </a:ln>
      </c:spPr>
    </c:plotArea>
    <c:legend>
      <c:legendPos val="b"/>
      <c:layout>
        <c:manualLayout>
          <c:xMode val="edge"/>
          <c:yMode val="edge"/>
          <c:x val="1.6802024746906636E-2"/>
          <c:y val="0.81093641520616377"/>
          <c:w val="0.96331477315335579"/>
          <c:h val="0.16875596195636836"/>
        </c:manualLayout>
      </c:layout>
      <c:overlay val="0"/>
      <c:txPr>
        <a:bodyPr/>
        <a:lstStyle/>
        <a:p>
          <a:pPr rtl="0">
            <a:defRPr/>
          </a:pPr>
          <a:endParaRPr lang="en-US"/>
        </a:p>
      </c:txPr>
    </c:legend>
    <c:plotVisOnly val="1"/>
    <c:dispBlanksAs val="zero"/>
    <c:showDLblsOverMax val="0"/>
  </c:chart>
  <c:printSettings>
    <c:headerFooter/>
    <c:pageMargins b="0.75000000000001099" l="0.70000000000000062" r="0.70000000000000062" t="0.75000000000001099" header="0.30000000000000032" footer="0.30000000000000032"/>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Recovery by</a:t>
            </a:r>
            <a:r>
              <a:rPr lang="en-US" baseline="0"/>
              <a:t> Product</a:t>
            </a:r>
            <a:endParaRPr lang="en-US"/>
          </a:p>
        </c:rich>
      </c:tx>
      <c:overlay val="1"/>
    </c:title>
    <c:autoTitleDeleted val="0"/>
    <c:plotArea>
      <c:layout>
        <c:manualLayout>
          <c:layoutTarget val="inner"/>
          <c:xMode val="edge"/>
          <c:yMode val="edge"/>
          <c:x val="5.8319560570392621E-2"/>
          <c:y val="0.14979026413239549"/>
          <c:w val="0.91798804233331455"/>
          <c:h val="0.6258962342698231"/>
        </c:manualLayout>
      </c:layout>
      <c:barChart>
        <c:barDir val="col"/>
        <c:grouping val="stacked"/>
        <c:varyColors val="0"/>
        <c:ser>
          <c:idx val="0"/>
          <c:order val="0"/>
          <c:tx>
            <c:strRef>
              <c:f>'Input-IS Y5'!$B$302</c:f>
              <c:strCache>
                <c:ptCount val="1"/>
                <c:pt idx="0">
                  <c:v>Earned Income</c:v>
                </c:pt>
              </c:strCache>
            </c:strRef>
          </c:tx>
          <c:invertIfNegative val="0"/>
          <c:cat>
            <c:strRef>
              <c:f>'Input-IS Y5'!$D$265:$J$265</c:f>
              <c:strCache>
                <c:ptCount val="4"/>
                <c:pt idx="0">
                  <c:v> Training </c:v>
                </c:pt>
                <c:pt idx="1">
                  <c:v> Conference </c:v>
                </c:pt>
                <c:pt idx="2">
                  <c:v> Research </c:v>
                </c:pt>
                <c:pt idx="3">
                  <c:v> Publications </c:v>
                </c:pt>
              </c:strCache>
            </c:strRef>
          </c:cat>
          <c:val>
            <c:numRef>
              <c:f>'Input-IS Y5'!$D$302:$J$302</c:f>
              <c:numCache>
                <c:formatCode>_(* #,##0_);_(* \(#,##0\);_(*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758E-4100-9169-9BA24179D8A4}"/>
            </c:ext>
          </c:extLst>
        </c:ser>
        <c:ser>
          <c:idx val="1"/>
          <c:order val="1"/>
          <c:tx>
            <c:strRef>
              <c:f>'Input-IS Y5'!$B$303</c:f>
              <c:strCache>
                <c:ptCount val="1"/>
                <c:pt idx="0">
                  <c:v>Total Cost</c:v>
                </c:pt>
              </c:strCache>
            </c:strRef>
          </c:tx>
          <c:invertIfNegative val="0"/>
          <c:cat>
            <c:strRef>
              <c:f>'Input-IS Y5'!$D$265:$J$265</c:f>
              <c:strCache>
                <c:ptCount val="4"/>
                <c:pt idx="0">
                  <c:v> Training </c:v>
                </c:pt>
                <c:pt idx="1">
                  <c:v> Conference </c:v>
                </c:pt>
                <c:pt idx="2">
                  <c:v> Research </c:v>
                </c:pt>
                <c:pt idx="3">
                  <c:v> Publications </c:v>
                </c:pt>
              </c:strCache>
            </c:strRef>
          </c:cat>
          <c:val>
            <c:numRef>
              <c:f>'Input-IS Y5'!$D$303:$J$303</c:f>
              <c:numCache>
                <c:formatCode>_(* #,##0_);_(* \(#,##0\);_(*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758E-4100-9169-9BA24179D8A4}"/>
            </c:ext>
          </c:extLst>
        </c:ser>
        <c:dLbls>
          <c:showLegendKey val="0"/>
          <c:showVal val="0"/>
          <c:showCatName val="0"/>
          <c:showSerName val="0"/>
          <c:showPercent val="0"/>
          <c:showBubbleSize val="0"/>
        </c:dLbls>
        <c:gapWidth val="50"/>
        <c:overlap val="100"/>
        <c:axId val="461321320"/>
        <c:axId val="461321712"/>
      </c:barChart>
      <c:lineChart>
        <c:grouping val="standard"/>
        <c:varyColors val="0"/>
        <c:ser>
          <c:idx val="2"/>
          <c:order val="2"/>
          <c:tx>
            <c:strRef>
              <c:f>'Input-IS Y5'!$B$304</c:f>
              <c:strCache>
                <c:ptCount val="1"/>
                <c:pt idx="0">
                  <c:v>% Cost Recovery</c:v>
                </c:pt>
              </c:strCache>
            </c:strRef>
          </c:tx>
          <c:cat>
            <c:strRef>
              <c:f>'Input-IS Y5'!$D$265:$J$265</c:f>
              <c:strCache>
                <c:ptCount val="4"/>
                <c:pt idx="0">
                  <c:v> Training </c:v>
                </c:pt>
                <c:pt idx="1">
                  <c:v> Conference </c:v>
                </c:pt>
                <c:pt idx="2">
                  <c:v> Research </c:v>
                </c:pt>
                <c:pt idx="3">
                  <c:v> Publications </c:v>
                </c:pt>
              </c:strCache>
            </c:strRef>
          </c:cat>
          <c:val>
            <c:numRef>
              <c:f>'Input-IS Y5'!$D$304:$J$304</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2-758E-4100-9169-9BA24179D8A4}"/>
            </c:ext>
          </c:extLst>
        </c:ser>
        <c:dLbls>
          <c:showLegendKey val="0"/>
          <c:showVal val="0"/>
          <c:showCatName val="0"/>
          <c:showSerName val="0"/>
          <c:showPercent val="0"/>
          <c:showBubbleSize val="0"/>
        </c:dLbls>
        <c:marker val="1"/>
        <c:smooth val="0"/>
        <c:axId val="461322104"/>
        <c:axId val="461322496"/>
      </c:lineChart>
      <c:catAx>
        <c:axId val="461321320"/>
        <c:scaling>
          <c:orientation val="minMax"/>
        </c:scaling>
        <c:delete val="0"/>
        <c:axPos val="b"/>
        <c:numFmt formatCode="General" sourceLinked="1"/>
        <c:majorTickMark val="out"/>
        <c:minorTickMark val="none"/>
        <c:tickLblPos val="nextTo"/>
        <c:crossAx val="461321712"/>
        <c:crosses val="autoZero"/>
        <c:auto val="1"/>
        <c:lblAlgn val="ctr"/>
        <c:lblOffset val="100"/>
        <c:noMultiLvlLbl val="0"/>
      </c:catAx>
      <c:valAx>
        <c:axId val="461321712"/>
        <c:scaling>
          <c:orientation val="minMax"/>
          <c:min val="0"/>
        </c:scaling>
        <c:delete val="0"/>
        <c:axPos val="l"/>
        <c:majorGridlines/>
        <c:numFmt formatCode="_(* #,##0_);_(* \(#,##0\);_(* &quot;-&quot;_);_(@_)" sourceLinked="0"/>
        <c:majorTickMark val="out"/>
        <c:minorTickMark val="none"/>
        <c:tickLblPos val="nextTo"/>
        <c:crossAx val="461321320"/>
        <c:crosses val="autoZero"/>
        <c:crossBetween val="between"/>
      </c:valAx>
      <c:catAx>
        <c:axId val="461322104"/>
        <c:scaling>
          <c:orientation val="minMax"/>
        </c:scaling>
        <c:delete val="1"/>
        <c:axPos val="b"/>
        <c:numFmt formatCode="General" sourceLinked="1"/>
        <c:majorTickMark val="out"/>
        <c:minorTickMark val="none"/>
        <c:tickLblPos val="nextTo"/>
        <c:crossAx val="461322496"/>
        <c:crosses val="autoZero"/>
        <c:auto val="1"/>
        <c:lblAlgn val="ctr"/>
        <c:lblOffset val="100"/>
        <c:noMultiLvlLbl val="0"/>
      </c:catAx>
      <c:valAx>
        <c:axId val="461322496"/>
        <c:scaling>
          <c:orientation val="minMax"/>
        </c:scaling>
        <c:delete val="0"/>
        <c:axPos val="r"/>
        <c:numFmt formatCode="0%" sourceLinked="1"/>
        <c:majorTickMark val="out"/>
        <c:minorTickMark val="none"/>
        <c:tickLblPos val="nextTo"/>
        <c:crossAx val="461322104"/>
        <c:crosses val="max"/>
        <c:crossBetween val="between"/>
      </c:valAx>
    </c:plotArea>
    <c:legend>
      <c:legendPos val="b"/>
      <c:overlay val="0"/>
    </c:legend>
    <c:plotVisOnly val="1"/>
    <c:dispBlanksAs val="zero"/>
    <c:showDLblsOverMax val="0"/>
  </c:chart>
  <c:printSettings>
    <c:headerFooter/>
    <c:pageMargins b="0.75000000000001055" l="0.70000000000000062" r="0.70000000000000062" t="0.7500000000000105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Earned and Contributed</a:t>
            </a:r>
            <a:r>
              <a:rPr lang="en-US" baseline="0"/>
              <a:t> Revenue</a:t>
            </a:r>
            <a:endParaRPr lang="en-US"/>
          </a:p>
        </c:rich>
      </c:tx>
      <c:overlay val="1"/>
    </c:title>
    <c:autoTitleDeleted val="0"/>
    <c:plotArea>
      <c:layout>
        <c:manualLayout>
          <c:layoutTarget val="inner"/>
          <c:xMode val="edge"/>
          <c:yMode val="edge"/>
          <c:x val="6.5192437455582952E-2"/>
          <c:y val="0.19410043533078003"/>
          <c:w val="0.9179880423333141"/>
          <c:h val="0.69437558975822256"/>
        </c:manualLayout>
      </c:layout>
      <c:barChart>
        <c:barDir val="col"/>
        <c:grouping val="stacked"/>
        <c:varyColors val="0"/>
        <c:ser>
          <c:idx val="0"/>
          <c:order val="0"/>
          <c:tx>
            <c:strRef>
              <c:f>'Input-IS Y6'!$B$289</c:f>
              <c:strCache>
                <c:ptCount val="1"/>
                <c:pt idx="0">
                  <c:v>% Contributed Income by Product</c:v>
                </c:pt>
              </c:strCache>
            </c:strRef>
          </c:tx>
          <c:invertIfNegative val="0"/>
          <c:dLbls>
            <c:spPr>
              <a:noFill/>
              <a:ln>
                <a:noFill/>
              </a:ln>
              <a:effectLst/>
            </c:spPr>
            <c:txPr>
              <a:bodyPr wrap="square" lIns="38100" tIns="19050" rIns="38100" bIns="19050" anchor="ctr">
                <a:spAutoFit/>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'Input-IS Y6'!$D$281:$J$281</c:f>
              <c:strCache>
                <c:ptCount val="4"/>
                <c:pt idx="0">
                  <c:v>Training</c:v>
                </c:pt>
                <c:pt idx="1">
                  <c:v>Conference</c:v>
                </c:pt>
                <c:pt idx="2">
                  <c:v>Research</c:v>
                </c:pt>
                <c:pt idx="3">
                  <c:v>Publications</c:v>
                </c:pt>
              </c:strCache>
            </c:strRef>
          </c:cat>
          <c:val>
            <c:numRef>
              <c:f>'Input-IS Y6'!$D$289:$J$289</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F75F-476D-9F56-22FEA67C7837}"/>
            </c:ext>
          </c:extLst>
        </c:ser>
        <c:ser>
          <c:idx val="1"/>
          <c:order val="1"/>
          <c:tx>
            <c:strRef>
              <c:f>'Input-IS Y6'!$B$288</c:f>
              <c:strCache>
                <c:ptCount val="1"/>
                <c:pt idx="0">
                  <c:v>% Earned Income by Product</c:v>
                </c:pt>
              </c:strCache>
            </c:strRef>
          </c:tx>
          <c:invertIfNegative val="0"/>
          <c:dLbls>
            <c:spPr>
              <a:noFill/>
              <a:ln>
                <a:noFill/>
              </a:ln>
              <a:effectLst/>
            </c:spPr>
            <c:txPr>
              <a:bodyPr wrap="square" lIns="38100" tIns="19050" rIns="38100" bIns="19050" anchor="ctr">
                <a:spAutoFit/>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'Input-IS Y6'!$D$281:$J$281</c:f>
              <c:strCache>
                <c:ptCount val="4"/>
                <c:pt idx="0">
                  <c:v>Training</c:v>
                </c:pt>
                <c:pt idx="1">
                  <c:v>Conference</c:v>
                </c:pt>
                <c:pt idx="2">
                  <c:v>Research</c:v>
                </c:pt>
                <c:pt idx="3">
                  <c:v>Publications</c:v>
                </c:pt>
              </c:strCache>
            </c:strRef>
          </c:cat>
          <c:val>
            <c:numRef>
              <c:f>'Input-IS Y6'!$D$288:$J$288</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F75F-476D-9F56-22FEA67C7837}"/>
            </c:ext>
          </c:extLst>
        </c:ser>
        <c:dLbls>
          <c:showLegendKey val="0"/>
          <c:showVal val="0"/>
          <c:showCatName val="0"/>
          <c:showSerName val="0"/>
          <c:showPercent val="0"/>
          <c:showBubbleSize val="0"/>
        </c:dLbls>
        <c:gapWidth val="50"/>
        <c:overlap val="100"/>
        <c:axId val="551264552"/>
        <c:axId val="551264944"/>
      </c:barChart>
      <c:catAx>
        <c:axId val="551264552"/>
        <c:scaling>
          <c:orientation val="minMax"/>
        </c:scaling>
        <c:delete val="0"/>
        <c:axPos val="b"/>
        <c:numFmt formatCode="General" sourceLinked="1"/>
        <c:majorTickMark val="out"/>
        <c:minorTickMark val="none"/>
        <c:tickLblPos val="nextTo"/>
        <c:txPr>
          <a:bodyPr/>
          <a:lstStyle/>
          <a:p>
            <a:pPr>
              <a:defRPr sz="900"/>
            </a:pPr>
            <a:endParaRPr lang="en-US"/>
          </a:p>
        </c:txPr>
        <c:crossAx val="551264944"/>
        <c:crosses val="autoZero"/>
        <c:auto val="1"/>
        <c:lblAlgn val="ctr"/>
        <c:lblOffset val="100"/>
        <c:noMultiLvlLbl val="0"/>
      </c:catAx>
      <c:valAx>
        <c:axId val="551264944"/>
        <c:scaling>
          <c:orientation val="minMax"/>
          <c:max val="1"/>
          <c:min val="0"/>
        </c:scaling>
        <c:delete val="0"/>
        <c:axPos val="l"/>
        <c:majorGridlines/>
        <c:numFmt formatCode="0%" sourceLinked="1"/>
        <c:majorTickMark val="out"/>
        <c:minorTickMark val="none"/>
        <c:tickLblPos val="nextTo"/>
        <c:crossAx val="551264552"/>
        <c:crosses val="autoZero"/>
        <c:crossBetween val="between"/>
        <c:majorUnit val="0.2"/>
      </c:valAx>
    </c:plotArea>
    <c:legend>
      <c:legendPos val="b"/>
      <c:layout>
        <c:manualLayout>
          <c:xMode val="edge"/>
          <c:yMode val="edge"/>
          <c:x val="0.28404379071384406"/>
          <c:y val="0.10943438716686094"/>
          <c:w val="0.45410935143898379"/>
          <c:h val="7.2841544353783566E-2"/>
        </c:manualLayout>
      </c:layout>
      <c:overlay val="0"/>
    </c:legend>
    <c:plotVisOnly val="1"/>
    <c:dispBlanksAs val="gap"/>
    <c:showDLblsOverMax val="0"/>
  </c:chart>
  <c:printSettings>
    <c:headerFooter/>
    <c:pageMargins b="0.7500000000000101" l="0.70000000000000062" r="0.70000000000000062" t="0.7500000000000101"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Direct and Overhead Costs by Product</a:t>
            </a:r>
          </a:p>
        </c:rich>
      </c:tx>
      <c:overlay val="0"/>
    </c:title>
    <c:autoTitleDeleted val="0"/>
    <c:plotArea>
      <c:layout>
        <c:manualLayout>
          <c:layoutTarget val="inner"/>
          <c:xMode val="edge"/>
          <c:yMode val="edge"/>
          <c:x val="6.5192437455582952E-2"/>
          <c:y val="0.2061850274757952"/>
          <c:w val="0.91798804233331432"/>
          <c:h val="0.68229099761321665"/>
        </c:manualLayout>
      </c:layout>
      <c:barChart>
        <c:barDir val="col"/>
        <c:grouping val="stacked"/>
        <c:varyColors val="0"/>
        <c:ser>
          <c:idx val="0"/>
          <c:order val="0"/>
          <c:tx>
            <c:strRef>
              <c:f>'Input-IS Y6'!$B$298</c:f>
              <c:strCache>
                <c:ptCount val="1"/>
                <c:pt idx="0">
                  <c:v>% Direct Costs by Product</c:v>
                </c:pt>
              </c:strCache>
            </c:strRef>
          </c:tx>
          <c:invertIfNegative val="0"/>
          <c:dLbls>
            <c:dLbl>
              <c:idx val="4"/>
              <c:layout>
                <c:manualLayout>
                  <c:x val="0"/>
                  <c:y val="-2.014098690835850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645-4F44-BD8B-81CC8E426CDD}"/>
                </c:ext>
              </c:extLst>
            </c:dLbl>
            <c:dLbl>
              <c:idx val="5"/>
              <c:layout>
                <c:manualLayout>
                  <c:x val="0"/>
                  <c:y val="-2.416918429002997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645-4F44-BD8B-81CC8E426CDD}"/>
                </c:ext>
              </c:extLst>
            </c:dLbl>
            <c:dLbl>
              <c:idx val="6"/>
              <c:layout>
                <c:manualLayout>
                  <c:x val="0"/>
                  <c:y val="-2.416918429002997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645-4F44-BD8B-81CC8E426CDD}"/>
                </c:ext>
              </c:extLst>
            </c:dLbl>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'Input-IS Y6'!$D$265:$J$265</c:f>
              <c:strCache>
                <c:ptCount val="4"/>
                <c:pt idx="0">
                  <c:v>Training</c:v>
                </c:pt>
                <c:pt idx="1">
                  <c:v>Conference</c:v>
                </c:pt>
                <c:pt idx="2">
                  <c:v>Research</c:v>
                </c:pt>
                <c:pt idx="3">
                  <c:v>Publications</c:v>
                </c:pt>
              </c:strCache>
            </c:strRef>
          </c:cat>
          <c:val>
            <c:numRef>
              <c:f>'Input-IS Y6'!$D$298:$J$298</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3-9645-4F44-BD8B-81CC8E426CDD}"/>
            </c:ext>
          </c:extLst>
        </c:ser>
        <c:ser>
          <c:idx val="1"/>
          <c:order val="1"/>
          <c:tx>
            <c:strRef>
              <c:f>'Input-IS Y6'!$B$299</c:f>
              <c:strCache>
                <c:ptCount val="1"/>
                <c:pt idx="0">
                  <c:v>% Overhead Costs by Product</c:v>
                </c:pt>
              </c:strCache>
            </c:strRef>
          </c:tx>
          <c:invertIfNegative val="0"/>
          <c:dLbls>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'Input-IS Y6'!$D$265:$J$265</c:f>
              <c:strCache>
                <c:ptCount val="4"/>
                <c:pt idx="0">
                  <c:v>Training</c:v>
                </c:pt>
                <c:pt idx="1">
                  <c:v>Conference</c:v>
                </c:pt>
                <c:pt idx="2">
                  <c:v>Research</c:v>
                </c:pt>
                <c:pt idx="3">
                  <c:v>Publications</c:v>
                </c:pt>
              </c:strCache>
            </c:strRef>
          </c:cat>
          <c:val>
            <c:numRef>
              <c:f>'Input-IS Y6'!$D$299:$J$299</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9645-4F44-BD8B-81CC8E426CDD}"/>
            </c:ext>
          </c:extLst>
        </c:ser>
        <c:dLbls>
          <c:showLegendKey val="0"/>
          <c:showVal val="0"/>
          <c:showCatName val="0"/>
          <c:showSerName val="0"/>
          <c:showPercent val="0"/>
          <c:showBubbleSize val="0"/>
        </c:dLbls>
        <c:gapWidth val="50"/>
        <c:overlap val="100"/>
        <c:axId val="551265728"/>
        <c:axId val="551266120"/>
      </c:barChart>
      <c:catAx>
        <c:axId val="551265728"/>
        <c:scaling>
          <c:orientation val="minMax"/>
        </c:scaling>
        <c:delete val="0"/>
        <c:axPos val="b"/>
        <c:numFmt formatCode="General" sourceLinked="1"/>
        <c:majorTickMark val="out"/>
        <c:minorTickMark val="none"/>
        <c:tickLblPos val="nextTo"/>
        <c:txPr>
          <a:bodyPr/>
          <a:lstStyle/>
          <a:p>
            <a:pPr>
              <a:defRPr sz="900"/>
            </a:pPr>
            <a:endParaRPr lang="en-US"/>
          </a:p>
        </c:txPr>
        <c:crossAx val="551266120"/>
        <c:crosses val="autoZero"/>
        <c:auto val="1"/>
        <c:lblAlgn val="ctr"/>
        <c:lblOffset val="100"/>
        <c:noMultiLvlLbl val="0"/>
      </c:catAx>
      <c:valAx>
        <c:axId val="551266120"/>
        <c:scaling>
          <c:orientation val="minMax"/>
          <c:max val="1"/>
          <c:min val="0"/>
        </c:scaling>
        <c:delete val="0"/>
        <c:axPos val="l"/>
        <c:majorGridlines/>
        <c:numFmt formatCode="0%" sourceLinked="1"/>
        <c:majorTickMark val="out"/>
        <c:minorTickMark val="none"/>
        <c:tickLblPos val="nextTo"/>
        <c:crossAx val="551265728"/>
        <c:crosses val="autoZero"/>
        <c:crossBetween val="between"/>
        <c:majorUnit val="0.2"/>
      </c:valAx>
    </c:plotArea>
    <c:legend>
      <c:legendPos val="b"/>
      <c:layout>
        <c:manualLayout>
          <c:xMode val="edge"/>
          <c:yMode val="edge"/>
          <c:x val="0.29449290979390041"/>
          <c:y val="0.10137799240351754"/>
          <c:w val="0.38450668739721316"/>
          <c:h val="7.284154435378358E-2"/>
        </c:manualLayout>
      </c:layout>
      <c:overlay val="0"/>
    </c:legend>
    <c:plotVisOnly val="1"/>
    <c:dispBlanksAs val="zero"/>
    <c:showDLblsOverMax val="0"/>
  </c:chart>
  <c:printSettings>
    <c:headerFooter/>
    <c:pageMargins b="0.75000000000001033" l="0.70000000000000062" r="0.70000000000000062" t="0.75000000000001033"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1"/>
          <c:order val="0"/>
          <c:tx>
            <c:strRef>
              <c:f>'Input-IS Y6'!$B$283</c:f>
              <c:strCache>
                <c:ptCount val="1"/>
                <c:pt idx="0">
                  <c:v>% of Total Earned Income</c:v>
                </c:pt>
              </c:strCache>
            </c:strRef>
          </c:tx>
          <c:dPt>
            <c:idx val="0"/>
            <c:bubble3D val="0"/>
            <c:extLst>
              <c:ext xmlns:c16="http://schemas.microsoft.com/office/drawing/2014/chart" uri="{C3380CC4-5D6E-409C-BE32-E72D297353CC}">
                <c16:uniqueId val="{00000000-5FC4-4376-B84C-4800E06A77CE}"/>
              </c:ext>
            </c:extLst>
          </c:dPt>
          <c:dPt>
            <c:idx val="1"/>
            <c:bubble3D val="0"/>
            <c:extLst>
              <c:ext xmlns:c16="http://schemas.microsoft.com/office/drawing/2014/chart" uri="{C3380CC4-5D6E-409C-BE32-E72D297353CC}">
                <c16:uniqueId val="{00000001-5FC4-4376-B84C-4800E06A77CE}"/>
              </c:ext>
            </c:extLst>
          </c:dPt>
          <c:dPt>
            <c:idx val="2"/>
            <c:bubble3D val="0"/>
            <c:extLst>
              <c:ext xmlns:c16="http://schemas.microsoft.com/office/drawing/2014/chart" uri="{C3380CC4-5D6E-409C-BE32-E72D297353CC}">
                <c16:uniqueId val="{00000002-5FC4-4376-B84C-4800E06A77CE}"/>
              </c:ext>
            </c:extLst>
          </c:dPt>
          <c:dPt>
            <c:idx val="3"/>
            <c:bubble3D val="0"/>
            <c:extLst>
              <c:ext xmlns:c16="http://schemas.microsoft.com/office/drawing/2014/chart" uri="{C3380CC4-5D6E-409C-BE32-E72D297353CC}">
                <c16:uniqueId val="{00000003-5FC4-4376-B84C-4800E06A77CE}"/>
              </c:ext>
            </c:extLst>
          </c:dPt>
          <c:dPt>
            <c:idx val="4"/>
            <c:bubble3D val="0"/>
            <c:extLst>
              <c:ext xmlns:c16="http://schemas.microsoft.com/office/drawing/2014/chart" uri="{C3380CC4-5D6E-409C-BE32-E72D297353CC}">
                <c16:uniqueId val="{00000004-5FC4-4376-B84C-4800E06A77CE}"/>
              </c:ext>
            </c:extLst>
          </c:dPt>
          <c:dPt>
            <c:idx val="5"/>
            <c:bubble3D val="0"/>
            <c:extLst>
              <c:ext xmlns:c16="http://schemas.microsoft.com/office/drawing/2014/chart" uri="{C3380CC4-5D6E-409C-BE32-E72D297353CC}">
                <c16:uniqueId val="{00000005-5FC4-4376-B84C-4800E06A77CE}"/>
              </c:ext>
            </c:extLst>
          </c:dPt>
          <c:dPt>
            <c:idx val="6"/>
            <c:bubble3D val="0"/>
            <c:extLst>
              <c:ext xmlns:c16="http://schemas.microsoft.com/office/drawing/2014/chart" uri="{C3380CC4-5D6E-409C-BE32-E72D297353CC}">
                <c16:uniqueId val="{00000006-5FC4-4376-B84C-4800E06A77CE}"/>
              </c:ext>
            </c:extLst>
          </c:dPt>
          <c:cat>
            <c:strRef>
              <c:f>'Input-IS Y6'!$D$265:$J$265</c:f>
              <c:strCache>
                <c:ptCount val="4"/>
                <c:pt idx="0">
                  <c:v>Training</c:v>
                </c:pt>
                <c:pt idx="1">
                  <c:v>Conference</c:v>
                </c:pt>
                <c:pt idx="2">
                  <c:v>Research</c:v>
                </c:pt>
                <c:pt idx="3">
                  <c:v>Publications</c:v>
                </c:pt>
              </c:strCache>
            </c:strRef>
          </c:cat>
          <c:val>
            <c:numRef>
              <c:f>'Input-IS Y6'!$D$283:$J$283</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7-5FC4-4376-B84C-4800E06A77CE}"/>
            </c:ext>
          </c:extLst>
        </c:ser>
        <c:dLbls>
          <c:showLegendKey val="0"/>
          <c:showVal val="0"/>
          <c:showCatName val="0"/>
          <c:showSerName val="0"/>
          <c:showPercent val="0"/>
          <c:showBubbleSize val="0"/>
          <c:showLeaderLines val="0"/>
        </c:dLbls>
        <c:firstSliceAng val="0"/>
      </c:pieChart>
      <c:spPr>
        <a:noFill/>
        <a:ln w="25400">
          <a:noFill/>
        </a:ln>
      </c:spPr>
    </c:plotArea>
    <c:legend>
      <c:legendPos val="b"/>
      <c:layout>
        <c:manualLayout>
          <c:xMode val="edge"/>
          <c:yMode val="edge"/>
          <c:x val="1.6801945290989238E-2"/>
          <c:y val="0.84319447972229278"/>
          <c:w val="0.96331471700888527"/>
          <c:h val="0.13649789744023932"/>
        </c:manualLayout>
      </c:layout>
      <c:overlay val="0"/>
    </c:legend>
    <c:plotVisOnly val="1"/>
    <c:dispBlanksAs val="zero"/>
    <c:showDLblsOverMax val="0"/>
  </c:chart>
  <c:printSettings>
    <c:headerFooter/>
    <c:pageMargins b="0.75000000000001055" l="0.70000000000000062" r="0.70000000000000062" t="0.7500000000000105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1"/>
          <c:order val="0"/>
          <c:tx>
            <c:strRef>
              <c:f>'Input-IS Y6'!$B$279</c:f>
              <c:strCache>
                <c:ptCount val="1"/>
                <c:pt idx="0">
                  <c:v>% Total Net Income</c:v>
                </c:pt>
              </c:strCache>
            </c:strRef>
          </c:tx>
          <c:dPt>
            <c:idx val="0"/>
            <c:bubble3D val="0"/>
            <c:extLst>
              <c:ext xmlns:c16="http://schemas.microsoft.com/office/drawing/2014/chart" uri="{C3380CC4-5D6E-409C-BE32-E72D297353CC}">
                <c16:uniqueId val="{00000000-496F-4233-989F-F6509E47CDE8}"/>
              </c:ext>
            </c:extLst>
          </c:dPt>
          <c:dPt>
            <c:idx val="1"/>
            <c:bubble3D val="0"/>
            <c:extLst>
              <c:ext xmlns:c16="http://schemas.microsoft.com/office/drawing/2014/chart" uri="{C3380CC4-5D6E-409C-BE32-E72D297353CC}">
                <c16:uniqueId val="{00000001-496F-4233-989F-F6509E47CDE8}"/>
              </c:ext>
            </c:extLst>
          </c:dPt>
          <c:dPt>
            <c:idx val="2"/>
            <c:bubble3D val="0"/>
            <c:extLst>
              <c:ext xmlns:c16="http://schemas.microsoft.com/office/drawing/2014/chart" uri="{C3380CC4-5D6E-409C-BE32-E72D297353CC}">
                <c16:uniqueId val="{00000002-496F-4233-989F-F6509E47CDE8}"/>
              </c:ext>
            </c:extLst>
          </c:dPt>
          <c:dPt>
            <c:idx val="3"/>
            <c:bubble3D val="0"/>
            <c:extLst>
              <c:ext xmlns:c16="http://schemas.microsoft.com/office/drawing/2014/chart" uri="{C3380CC4-5D6E-409C-BE32-E72D297353CC}">
                <c16:uniqueId val="{00000003-496F-4233-989F-F6509E47CDE8}"/>
              </c:ext>
            </c:extLst>
          </c:dPt>
          <c:dPt>
            <c:idx val="4"/>
            <c:bubble3D val="0"/>
            <c:extLst>
              <c:ext xmlns:c16="http://schemas.microsoft.com/office/drawing/2014/chart" uri="{C3380CC4-5D6E-409C-BE32-E72D297353CC}">
                <c16:uniqueId val="{00000004-496F-4233-989F-F6509E47CDE8}"/>
              </c:ext>
            </c:extLst>
          </c:dPt>
          <c:dPt>
            <c:idx val="5"/>
            <c:bubble3D val="0"/>
            <c:extLst>
              <c:ext xmlns:c16="http://schemas.microsoft.com/office/drawing/2014/chart" uri="{C3380CC4-5D6E-409C-BE32-E72D297353CC}">
                <c16:uniqueId val="{00000005-496F-4233-989F-F6509E47CDE8}"/>
              </c:ext>
            </c:extLst>
          </c:dPt>
          <c:dPt>
            <c:idx val="6"/>
            <c:bubble3D val="0"/>
            <c:extLst>
              <c:ext xmlns:c16="http://schemas.microsoft.com/office/drawing/2014/chart" uri="{C3380CC4-5D6E-409C-BE32-E72D297353CC}">
                <c16:uniqueId val="{00000006-496F-4233-989F-F6509E47CDE8}"/>
              </c:ext>
            </c:extLst>
          </c:dPt>
          <c:cat>
            <c:strRef>
              <c:f>'Input-IS Y6'!$D$265:$J$265</c:f>
              <c:strCache>
                <c:ptCount val="4"/>
                <c:pt idx="0">
                  <c:v>Training</c:v>
                </c:pt>
                <c:pt idx="1">
                  <c:v>Conference</c:v>
                </c:pt>
                <c:pt idx="2">
                  <c:v>Research</c:v>
                </c:pt>
                <c:pt idx="3">
                  <c:v>Publications</c:v>
                </c:pt>
              </c:strCache>
            </c:strRef>
          </c:cat>
          <c:val>
            <c:numRef>
              <c:f>'Input-IS Y6'!$D$279:$J$279</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7-496F-4233-989F-F6509E47CDE8}"/>
            </c:ext>
          </c:extLst>
        </c:ser>
        <c:dLbls>
          <c:showLegendKey val="0"/>
          <c:showVal val="0"/>
          <c:showCatName val="0"/>
          <c:showSerName val="0"/>
          <c:showPercent val="0"/>
          <c:showBubbleSize val="0"/>
          <c:showLeaderLines val="0"/>
        </c:dLbls>
        <c:firstSliceAng val="0"/>
      </c:pieChart>
      <c:spPr>
        <a:noFill/>
        <a:ln w="25400">
          <a:noFill/>
        </a:ln>
      </c:spPr>
    </c:plotArea>
    <c:legend>
      <c:legendPos val="b"/>
      <c:layout>
        <c:manualLayout>
          <c:xMode val="edge"/>
          <c:yMode val="edge"/>
          <c:x val="1.6802024746906636E-2"/>
          <c:y val="0.82527333276888781"/>
          <c:w val="0.96331477315335579"/>
          <c:h val="0.15441904439364434"/>
        </c:manualLayout>
      </c:layout>
      <c:overlay val="0"/>
      <c:txPr>
        <a:bodyPr/>
        <a:lstStyle/>
        <a:p>
          <a:pPr rtl="0">
            <a:defRPr/>
          </a:pPr>
          <a:endParaRPr lang="en-US"/>
        </a:p>
      </c:txPr>
    </c:legend>
    <c:plotVisOnly val="1"/>
    <c:dispBlanksAs val="zero"/>
    <c:showDLblsOverMax val="0"/>
  </c:chart>
  <c:printSettings>
    <c:headerFooter/>
    <c:pageMargins b="0.75000000000001055" l="0.70000000000000062" r="0.70000000000000062" t="0.75000000000001055" header="0.30000000000000032" footer="0.30000000000000032"/>
    <c:pageSetup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Unit</a:t>
            </a:r>
            <a:r>
              <a:rPr lang="en-US" baseline="0"/>
              <a:t> Performance</a:t>
            </a:r>
            <a:endParaRPr lang="en-US"/>
          </a:p>
        </c:rich>
      </c:tx>
      <c:overlay val="1"/>
    </c:title>
    <c:autoTitleDeleted val="0"/>
    <c:plotArea>
      <c:layout>
        <c:manualLayout>
          <c:layoutTarget val="inner"/>
          <c:xMode val="edge"/>
          <c:yMode val="edge"/>
          <c:x val="5.8319560570392621E-2"/>
          <c:y val="0.14979026413239549"/>
          <c:w val="0.91798804233331455"/>
          <c:h val="0.6258962342698231"/>
        </c:manualLayout>
      </c:layout>
      <c:lineChart>
        <c:grouping val="standard"/>
        <c:varyColors val="0"/>
        <c:ser>
          <c:idx val="0"/>
          <c:order val="0"/>
          <c:tx>
            <c:strRef>
              <c:f>'Input-IS Y6'!$B$267</c:f>
              <c:strCache>
                <c:ptCount val="1"/>
                <c:pt idx="0">
                  <c:v>Current Price</c:v>
                </c:pt>
              </c:strCache>
            </c:strRef>
          </c:tx>
          <c:marker>
            <c:symbol val="none"/>
          </c:marker>
          <c:cat>
            <c:strRef>
              <c:f>'Input-IS Y6'!$D$265:$J$265</c:f>
              <c:strCache>
                <c:ptCount val="4"/>
                <c:pt idx="0">
                  <c:v>Training</c:v>
                </c:pt>
                <c:pt idx="1">
                  <c:v>Conference</c:v>
                </c:pt>
                <c:pt idx="2">
                  <c:v>Research</c:v>
                </c:pt>
                <c:pt idx="3">
                  <c:v>Publications</c:v>
                </c:pt>
              </c:strCache>
            </c:strRef>
          </c:cat>
          <c:val>
            <c:numRef>
              <c:f>'Input-IS Y6'!$D$267:$J$267</c:f>
              <c:numCache>
                <c:formatCode>_(* #,##0_);_(* \(#,##0\);_(* "-"??_);_(@_)</c:formatCode>
                <c:ptCount val="7"/>
              </c:numCache>
            </c:numRef>
          </c:val>
          <c:smooth val="0"/>
          <c:extLst>
            <c:ext xmlns:c16="http://schemas.microsoft.com/office/drawing/2014/chart" uri="{C3380CC4-5D6E-409C-BE32-E72D297353CC}">
              <c16:uniqueId val="{00000000-A55B-44EE-9150-294B10249EC0}"/>
            </c:ext>
          </c:extLst>
        </c:ser>
        <c:ser>
          <c:idx val="1"/>
          <c:order val="1"/>
          <c:tx>
            <c:strRef>
              <c:f>'Input-IS Y6'!$B$269</c:f>
              <c:strCache>
                <c:ptCount val="1"/>
                <c:pt idx="0">
                  <c:v>Subsidy</c:v>
                </c:pt>
              </c:strCache>
            </c:strRef>
          </c:tx>
          <c:marker>
            <c:symbol val="none"/>
          </c:marker>
          <c:cat>
            <c:strRef>
              <c:f>'Input-IS Y6'!$D$265:$J$265</c:f>
              <c:strCache>
                <c:ptCount val="4"/>
                <c:pt idx="0">
                  <c:v>Training</c:v>
                </c:pt>
                <c:pt idx="1">
                  <c:v>Conference</c:v>
                </c:pt>
                <c:pt idx="2">
                  <c:v>Research</c:v>
                </c:pt>
                <c:pt idx="3">
                  <c:v>Publications</c:v>
                </c:pt>
              </c:strCache>
            </c:strRef>
          </c:cat>
          <c:val>
            <c:numRef>
              <c:f>'Input-IS Y6'!$D$269:$J$269</c:f>
              <c:numCache>
                <c:formatCode>_(* #,##0_);_(* \(#,##0\);_(* "-"??_);_(@_)</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1-A55B-44EE-9150-294B10249EC0}"/>
            </c:ext>
          </c:extLst>
        </c:ser>
        <c:ser>
          <c:idx val="2"/>
          <c:order val="2"/>
          <c:tx>
            <c:strRef>
              <c:f>'Input-IS Y6'!$B$268</c:f>
              <c:strCache>
                <c:ptCount val="1"/>
                <c:pt idx="0">
                  <c:v>Unit Cost</c:v>
                </c:pt>
              </c:strCache>
            </c:strRef>
          </c:tx>
          <c:marker>
            <c:symbol val="none"/>
          </c:marker>
          <c:cat>
            <c:strRef>
              <c:f>'Input-IS Y6'!$D$265:$J$265</c:f>
              <c:strCache>
                <c:ptCount val="4"/>
                <c:pt idx="0">
                  <c:v>Training</c:v>
                </c:pt>
                <c:pt idx="1">
                  <c:v>Conference</c:v>
                </c:pt>
                <c:pt idx="2">
                  <c:v>Research</c:v>
                </c:pt>
                <c:pt idx="3">
                  <c:v>Publications</c:v>
                </c:pt>
              </c:strCache>
            </c:strRef>
          </c:cat>
          <c:val>
            <c:numRef>
              <c:f>'Input-IS Y6'!$D$268:$J$268</c:f>
              <c:numCache>
                <c:formatCode>_(* #,##0_);_(* \(#,##0\);_(* "-"??_);_(@_)</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2-A55B-44EE-9150-294B10249EC0}"/>
            </c:ext>
          </c:extLst>
        </c:ser>
        <c:dLbls>
          <c:showLegendKey val="0"/>
          <c:showVal val="0"/>
          <c:showCatName val="0"/>
          <c:showSerName val="0"/>
          <c:showPercent val="0"/>
          <c:showBubbleSize val="0"/>
        </c:dLbls>
        <c:smooth val="0"/>
        <c:axId val="551267688"/>
        <c:axId val="461744976"/>
      </c:lineChart>
      <c:catAx>
        <c:axId val="551267688"/>
        <c:scaling>
          <c:orientation val="minMax"/>
        </c:scaling>
        <c:delete val="0"/>
        <c:axPos val="b"/>
        <c:numFmt formatCode="General" sourceLinked="1"/>
        <c:majorTickMark val="out"/>
        <c:minorTickMark val="none"/>
        <c:tickLblPos val="nextTo"/>
        <c:crossAx val="461744976"/>
        <c:crosses val="autoZero"/>
        <c:auto val="1"/>
        <c:lblAlgn val="ctr"/>
        <c:lblOffset val="100"/>
        <c:noMultiLvlLbl val="0"/>
      </c:catAx>
      <c:valAx>
        <c:axId val="461744976"/>
        <c:scaling>
          <c:orientation val="minMax"/>
          <c:min val="0"/>
        </c:scaling>
        <c:delete val="0"/>
        <c:axPos val="l"/>
        <c:majorGridlines/>
        <c:numFmt formatCode="_(* #,##0_);_(* \(#,##0\);_(* &quot;-&quot;_);_(@_)" sourceLinked="0"/>
        <c:majorTickMark val="out"/>
        <c:minorTickMark val="none"/>
        <c:tickLblPos val="nextTo"/>
        <c:crossAx val="551267688"/>
        <c:crosses val="autoZero"/>
        <c:crossBetween val="between"/>
      </c:valAx>
    </c:plotArea>
    <c:legend>
      <c:legendPos val="b"/>
      <c:overlay val="0"/>
    </c:legend>
    <c:plotVisOnly val="1"/>
    <c:dispBlanksAs val="gap"/>
    <c:showDLblsOverMax val="0"/>
  </c:chart>
  <c:printSettings>
    <c:headerFooter/>
    <c:pageMargins b="0.75000000000001055" l="0.70000000000000062" r="0.70000000000000062" t="0.7500000000000105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Recovery by</a:t>
            </a:r>
            <a:r>
              <a:rPr lang="en-US" baseline="0"/>
              <a:t> Product</a:t>
            </a:r>
            <a:endParaRPr lang="en-US"/>
          </a:p>
        </c:rich>
      </c:tx>
      <c:overlay val="1"/>
    </c:title>
    <c:autoTitleDeleted val="0"/>
    <c:plotArea>
      <c:layout>
        <c:manualLayout>
          <c:layoutTarget val="inner"/>
          <c:xMode val="edge"/>
          <c:yMode val="edge"/>
          <c:x val="5.8319560570392621E-2"/>
          <c:y val="0.14979026413239563"/>
          <c:w val="0.91798804233331477"/>
          <c:h val="0.62589623426982355"/>
        </c:manualLayout>
      </c:layout>
      <c:barChart>
        <c:barDir val="col"/>
        <c:grouping val="stacked"/>
        <c:varyColors val="0"/>
        <c:ser>
          <c:idx val="0"/>
          <c:order val="0"/>
          <c:tx>
            <c:strRef>
              <c:f>'Input-IS Y6'!$B$302</c:f>
              <c:strCache>
                <c:ptCount val="1"/>
                <c:pt idx="0">
                  <c:v>Earned Income</c:v>
                </c:pt>
              </c:strCache>
            </c:strRef>
          </c:tx>
          <c:invertIfNegative val="0"/>
          <c:cat>
            <c:strRef>
              <c:f>'Input-IS Y6'!$D$265:$J$265</c:f>
              <c:strCache>
                <c:ptCount val="4"/>
                <c:pt idx="0">
                  <c:v>Training</c:v>
                </c:pt>
                <c:pt idx="1">
                  <c:v>Conference</c:v>
                </c:pt>
                <c:pt idx="2">
                  <c:v>Research</c:v>
                </c:pt>
                <c:pt idx="3">
                  <c:v>Publications</c:v>
                </c:pt>
              </c:strCache>
            </c:strRef>
          </c:cat>
          <c:val>
            <c:numRef>
              <c:f>'Input-IS Y6'!$D$302:$J$302</c:f>
              <c:numCache>
                <c:formatCode>_(* #,##0_);_(* \(#,##0\);_(*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DCE6-4B0C-8268-17BA310D45CB}"/>
            </c:ext>
          </c:extLst>
        </c:ser>
        <c:ser>
          <c:idx val="1"/>
          <c:order val="1"/>
          <c:tx>
            <c:strRef>
              <c:f>'Input-IS Y6'!$B$303</c:f>
              <c:strCache>
                <c:ptCount val="1"/>
                <c:pt idx="0">
                  <c:v>Total Cost</c:v>
                </c:pt>
              </c:strCache>
            </c:strRef>
          </c:tx>
          <c:invertIfNegative val="0"/>
          <c:cat>
            <c:strRef>
              <c:f>'Input-IS Y6'!$D$265:$J$265</c:f>
              <c:strCache>
                <c:ptCount val="4"/>
                <c:pt idx="0">
                  <c:v>Training</c:v>
                </c:pt>
                <c:pt idx="1">
                  <c:v>Conference</c:v>
                </c:pt>
                <c:pt idx="2">
                  <c:v>Research</c:v>
                </c:pt>
                <c:pt idx="3">
                  <c:v>Publications</c:v>
                </c:pt>
              </c:strCache>
            </c:strRef>
          </c:cat>
          <c:val>
            <c:numRef>
              <c:f>'Input-IS Y6'!$D$303:$J$303</c:f>
              <c:numCache>
                <c:formatCode>_(* #,##0_);_(* \(#,##0\);_(*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DCE6-4B0C-8268-17BA310D45CB}"/>
            </c:ext>
          </c:extLst>
        </c:ser>
        <c:dLbls>
          <c:showLegendKey val="0"/>
          <c:showVal val="0"/>
          <c:showCatName val="0"/>
          <c:showSerName val="0"/>
          <c:showPercent val="0"/>
          <c:showBubbleSize val="0"/>
        </c:dLbls>
        <c:gapWidth val="50"/>
        <c:overlap val="100"/>
        <c:axId val="461745760"/>
        <c:axId val="461746152"/>
      </c:barChart>
      <c:lineChart>
        <c:grouping val="standard"/>
        <c:varyColors val="0"/>
        <c:ser>
          <c:idx val="2"/>
          <c:order val="2"/>
          <c:tx>
            <c:strRef>
              <c:f>'Input-IS Y6'!$B$304</c:f>
              <c:strCache>
                <c:ptCount val="1"/>
                <c:pt idx="0">
                  <c:v>% Cost Recovery</c:v>
                </c:pt>
              </c:strCache>
            </c:strRef>
          </c:tx>
          <c:cat>
            <c:strRef>
              <c:f>'Input-IS Y6'!$D$265:$J$265</c:f>
              <c:strCache>
                <c:ptCount val="4"/>
                <c:pt idx="0">
                  <c:v>Training</c:v>
                </c:pt>
                <c:pt idx="1">
                  <c:v>Conference</c:v>
                </c:pt>
                <c:pt idx="2">
                  <c:v>Research</c:v>
                </c:pt>
                <c:pt idx="3">
                  <c:v>Publications</c:v>
                </c:pt>
              </c:strCache>
            </c:strRef>
          </c:cat>
          <c:val>
            <c:numRef>
              <c:f>'Input-IS Y6'!$D$304:$J$304</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2-DCE6-4B0C-8268-17BA310D45CB}"/>
            </c:ext>
          </c:extLst>
        </c:ser>
        <c:dLbls>
          <c:showLegendKey val="0"/>
          <c:showVal val="0"/>
          <c:showCatName val="0"/>
          <c:showSerName val="0"/>
          <c:showPercent val="0"/>
          <c:showBubbleSize val="0"/>
        </c:dLbls>
        <c:marker val="1"/>
        <c:smooth val="0"/>
        <c:axId val="461746544"/>
        <c:axId val="461746936"/>
      </c:lineChart>
      <c:catAx>
        <c:axId val="461745760"/>
        <c:scaling>
          <c:orientation val="minMax"/>
        </c:scaling>
        <c:delete val="0"/>
        <c:axPos val="b"/>
        <c:numFmt formatCode="General" sourceLinked="1"/>
        <c:majorTickMark val="out"/>
        <c:minorTickMark val="none"/>
        <c:tickLblPos val="nextTo"/>
        <c:crossAx val="461746152"/>
        <c:crosses val="autoZero"/>
        <c:auto val="1"/>
        <c:lblAlgn val="ctr"/>
        <c:lblOffset val="100"/>
        <c:noMultiLvlLbl val="0"/>
      </c:catAx>
      <c:valAx>
        <c:axId val="461746152"/>
        <c:scaling>
          <c:orientation val="minMax"/>
          <c:min val="0"/>
        </c:scaling>
        <c:delete val="0"/>
        <c:axPos val="l"/>
        <c:majorGridlines/>
        <c:numFmt formatCode="_(* #,##0_);_(* \(#,##0\);_(* &quot;-&quot;_);_(@_)" sourceLinked="0"/>
        <c:majorTickMark val="out"/>
        <c:minorTickMark val="none"/>
        <c:tickLblPos val="nextTo"/>
        <c:crossAx val="461745760"/>
        <c:crosses val="autoZero"/>
        <c:crossBetween val="between"/>
      </c:valAx>
      <c:catAx>
        <c:axId val="461746544"/>
        <c:scaling>
          <c:orientation val="minMax"/>
        </c:scaling>
        <c:delete val="1"/>
        <c:axPos val="b"/>
        <c:numFmt formatCode="General" sourceLinked="1"/>
        <c:majorTickMark val="out"/>
        <c:minorTickMark val="none"/>
        <c:tickLblPos val="nextTo"/>
        <c:crossAx val="461746936"/>
        <c:crosses val="autoZero"/>
        <c:auto val="1"/>
        <c:lblAlgn val="ctr"/>
        <c:lblOffset val="100"/>
        <c:noMultiLvlLbl val="0"/>
      </c:catAx>
      <c:valAx>
        <c:axId val="461746936"/>
        <c:scaling>
          <c:orientation val="minMax"/>
        </c:scaling>
        <c:delete val="0"/>
        <c:axPos val="r"/>
        <c:numFmt formatCode="0%" sourceLinked="1"/>
        <c:majorTickMark val="out"/>
        <c:minorTickMark val="none"/>
        <c:tickLblPos val="nextTo"/>
        <c:crossAx val="461746544"/>
        <c:crosses val="max"/>
        <c:crossBetween val="between"/>
      </c:valAx>
    </c:plotArea>
    <c:legend>
      <c:legendPos val="b"/>
      <c:overlay val="0"/>
    </c:legend>
    <c:plotVisOnly val="1"/>
    <c:dispBlanksAs val="zero"/>
    <c:showDLblsOverMax val="0"/>
  </c:chart>
  <c:printSettings>
    <c:headerFooter/>
    <c:pageMargins b="0.75000000000001077" l="0.70000000000000062" r="0.70000000000000062" t="0.75000000000001077"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Earned and Contributed</a:t>
            </a:r>
            <a:r>
              <a:rPr lang="en-US" baseline="0"/>
              <a:t> Revenue</a:t>
            </a:r>
            <a:endParaRPr lang="en-US"/>
          </a:p>
        </c:rich>
      </c:tx>
      <c:overlay val="1"/>
    </c:title>
    <c:autoTitleDeleted val="0"/>
    <c:plotArea>
      <c:layout>
        <c:manualLayout>
          <c:layoutTarget val="inner"/>
          <c:xMode val="edge"/>
          <c:yMode val="edge"/>
          <c:x val="6.5192437455582994E-2"/>
          <c:y val="0.19410043533078003"/>
          <c:w val="0.91798804233331432"/>
          <c:h val="0.69437558975822256"/>
        </c:manualLayout>
      </c:layout>
      <c:barChart>
        <c:barDir val="col"/>
        <c:grouping val="stacked"/>
        <c:varyColors val="0"/>
        <c:ser>
          <c:idx val="0"/>
          <c:order val="0"/>
          <c:tx>
            <c:strRef>
              <c:f>'Input-IS Y7'!$B$289</c:f>
              <c:strCache>
                <c:ptCount val="1"/>
                <c:pt idx="0">
                  <c:v>% Contributed Income by Product</c:v>
                </c:pt>
              </c:strCache>
            </c:strRef>
          </c:tx>
          <c:invertIfNegative val="0"/>
          <c:dLbls>
            <c:spPr>
              <a:noFill/>
              <a:ln>
                <a:noFill/>
              </a:ln>
              <a:effectLst/>
            </c:spPr>
            <c:txPr>
              <a:bodyPr wrap="square" lIns="38100" tIns="19050" rIns="38100" bIns="19050" anchor="ctr">
                <a:spAutoFit/>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'Input-IS Y7'!$D$281:$J$281</c:f>
              <c:strCache>
                <c:ptCount val="4"/>
                <c:pt idx="0">
                  <c:v>Training</c:v>
                </c:pt>
                <c:pt idx="1">
                  <c:v>Conference</c:v>
                </c:pt>
                <c:pt idx="2">
                  <c:v>Research</c:v>
                </c:pt>
                <c:pt idx="3">
                  <c:v>Publications</c:v>
                </c:pt>
              </c:strCache>
            </c:strRef>
          </c:cat>
          <c:val>
            <c:numRef>
              <c:f>'Input-IS Y7'!$D$289:$J$289</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482A-4F9E-91FF-A275E89B0B5B}"/>
            </c:ext>
          </c:extLst>
        </c:ser>
        <c:ser>
          <c:idx val="1"/>
          <c:order val="1"/>
          <c:tx>
            <c:strRef>
              <c:f>'Input-IS Y7'!$B$288</c:f>
              <c:strCache>
                <c:ptCount val="1"/>
                <c:pt idx="0">
                  <c:v>% Earned Income by Product</c:v>
                </c:pt>
              </c:strCache>
            </c:strRef>
          </c:tx>
          <c:invertIfNegative val="0"/>
          <c:dLbls>
            <c:spPr>
              <a:noFill/>
              <a:ln>
                <a:noFill/>
              </a:ln>
              <a:effectLst/>
            </c:spPr>
            <c:txPr>
              <a:bodyPr wrap="square" lIns="38100" tIns="19050" rIns="38100" bIns="19050" anchor="ctr">
                <a:spAutoFit/>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'Input-IS Y7'!$D$281:$J$281</c:f>
              <c:strCache>
                <c:ptCount val="4"/>
                <c:pt idx="0">
                  <c:v>Training</c:v>
                </c:pt>
                <c:pt idx="1">
                  <c:v>Conference</c:v>
                </c:pt>
                <c:pt idx="2">
                  <c:v>Research</c:v>
                </c:pt>
                <c:pt idx="3">
                  <c:v>Publications</c:v>
                </c:pt>
              </c:strCache>
            </c:strRef>
          </c:cat>
          <c:val>
            <c:numRef>
              <c:f>'Input-IS Y7'!$D$288:$J$288</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482A-4F9E-91FF-A275E89B0B5B}"/>
            </c:ext>
          </c:extLst>
        </c:ser>
        <c:dLbls>
          <c:showLegendKey val="0"/>
          <c:showVal val="0"/>
          <c:showCatName val="0"/>
          <c:showSerName val="0"/>
          <c:showPercent val="0"/>
          <c:showBubbleSize val="0"/>
        </c:dLbls>
        <c:gapWidth val="50"/>
        <c:overlap val="100"/>
        <c:axId val="461747328"/>
        <c:axId val="461748112"/>
      </c:barChart>
      <c:catAx>
        <c:axId val="461747328"/>
        <c:scaling>
          <c:orientation val="minMax"/>
        </c:scaling>
        <c:delete val="0"/>
        <c:axPos val="b"/>
        <c:numFmt formatCode="General" sourceLinked="1"/>
        <c:majorTickMark val="out"/>
        <c:minorTickMark val="none"/>
        <c:tickLblPos val="nextTo"/>
        <c:crossAx val="461748112"/>
        <c:crosses val="autoZero"/>
        <c:auto val="1"/>
        <c:lblAlgn val="ctr"/>
        <c:lblOffset val="100"/>
        <c:noMultiLvlLbl val="0"/>
      </c:catAx>
      <c:valAx>
        <c:axId val="461748112"/>
        <c:scaling>
          <c:orientation val="minMax"/>
          <c:max val="1"/>
          <c:min val="0"/>
        </c:scaling>
        <c:delete val="0"/>
        <c:axPos val="l"/>
        <c:majorGridlines/>
        <c:numFmt formatCode="0%" sourceLinked="1"/>
        <c:majorTickMark val="out"/>
        <c:minorTickMark val="none"/>
        <c:tickLblPos val="nextTo"/>
        <c:crossAx val="461747328"/>
        <c:crosses val="autoZero"/>
        <c:crossBetween val="between"/>
        <c:majorUnit val="0.2"/>
      </c:valAx>
    </c:plotArea>
    <c:legend>
      <c:legendPos val="b"/>
      <c:layout>
        <c:manualLayout>
          <c:xMode val="edge"/>
          <c:yMode val="edge"/>
          <c:x val="0.28404379071384406"/>
          <c:y val="0.10943438716686094"/>
          <c:w val="0.45410935143898379"/>
          <c:h val="7.2841544353783566E-2"/>
        </c:manualLayout>
      </c:layout>
      <c:overlay val="0"/>
    </c:legend>
    <c:plotVisOnly val="1"/>
    <c:dispBlanksAs val="gap"/>
    <c:showDLblsOverMax val="0"/>
  </c:chart>
  <c:printSettings>
    <c:headerFooter/>
    <c:pageMargins b="0.75000000000001033" l="0.70000000000000062" r="0.70000000000000062" t="0.75000000000001033"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Direct and Overhead Costs by Product</a:t>
            </a:r>
          </a:p>
        </c:rich>
      </c:tx>
      <c:overlay val="0"/>
    </c:title>
    <c:autoTitleDeleted val="0"/>
    <c:plotArea>
      <c:layout>
        <c:manualLayout>
          <c:layoutTarget val="inner"/>
          <c:xMode val="edge"/>
          <c:yMode val="edge"/>
          <c:x val="6.5192437455582994E-2"/>
          <c:y val="0.2061850274757952"/>
          <c:w val="0.91798804233331455"/>
          <c:h val="0.68229099761321665"/>
        </c:manualLayout>
      </c:layout>
      <c:barChart>
        <c:barDir val="col"/>
        <c:grouping val="stacked"/>
        <c:varyColors val="0"/>
        <c:ser>
          <c:idx val="0"/>
          <c:order val="0"/>
          <c:tx>
            <c:strRef>
              <c:f>'Input-IS Y7'!$B$298</c:f>
              <c:strCache>
                <c:ptCount val="1"/>
                <c:pt idx="0">
                  <c:v>% Direct Costs by Product</c:v>
                </c:pt>
              </c:strCache>
            </c:strRef>
          </c:tx>
          <c:invertIfNegative val="0"/>
          <c:dLbls>
            <c:dLbl>
              <c:idx val="4"/>
              <c:layout>
                <c:manualLayout>
                  <c:x val="0"/>
                  <c:y val="-2.014098690835850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D23-476A-BDEC-E0F59AF58732}"/>
                </c:ext>
              </c:extLst>
            </c:dLbl>
            <c:dLbl>
              <c:idx val="5"/>
              <c:layout>
                <c:manualLayout>
                  <c:x val="0"/>
                  <c:y val="-2.416918429002997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D23-476A-BDEC-E0F59AF58732}"/>
                </c:ext>
              </c:extLst>
            </c:dLbl>
            <c:dLbl>
              <c:idx val="6"/>
              <c:layout>
                <c:manualLayout>
                  <c:x val="0"/>
                  <c:y val="-2.416918429002997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D23-476A-BDEC-E0F59AF58732}"/>
                </c:ext>
              </c:extLst>
            </c:dLbl>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'Input-IS Y7'!$D$265:$J$265</c:f>
              <c:strCache>
                <c:ptCount val="4"/>
                <c:pt idx="0">
                  <c:v>Training</c:v>
                </c:pt>
                <c:pt idx="1">
                  <c:v>Conference</c:v>
                </c:pt>
                <c:pt idx="2">
                  <c:v>Research</c:v>
                </c:pt>
                <c:pt idx="3">
                  <c:v>Publications</c:v>
                </c:pt>
              </c:strCache>
            </c:strRef>
          </c:cat>
          <c:val>
            <c:numRef>
              <c:f>'Input-IS Y7'!$D$298:$J$298</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3-8D23-476A-BDEC-E0F59AF58732}"/>
            </c:ext>
          </c:extLst>
        </c:ser>
        <c:ser>
          <c:idx val="1"/>
          <c:order val="1"/>
          <c:tx>
            <c:strRef>
              <c:f>'Input-IS Y7'!$B$299</c:f>
              <c:strCache>
                <c:ptCount val="1"/>
                <c:pt idx="0">
                  <c:v>% Overhead Costs by Product</c:v>
                </c:pt>
              </c:strCache>
            </c:strRef>
          </c:tx>
          <c:invertIfNegative val="0"/>
          <c:dLbls>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'Input-IS Y7'!$D$265:$J$265</c:f>
              <c:strCache>
                <c:ptCount val="4"/>
                <c:pt idx="0">
                  <c:v>Training</c:v>
                </c:pt>
                <c:pt idx="1">
                  <c:v>Conference</c:v>
                </c:pt>
                <c:pt idx="2">
                  <c:v>Research</c:v>
                </c:pt>
                <c:pt idx="3">
                  <c:v>Publications</c:v>
                </c:pt>
              </c:strCache>
            </c:strRef>
          </c:cat>
          <c:val>
            <c:numRef>
              <c:f>'Input-IS Y7'!$D$299:$J$299</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8D23-476A-BDEC-E0F59AF58732}"/>
            </c:ext>
          </c:extLst>
        </c:ser>
        <c:dLbls>
          <c:showLegendKey val="0"/>
          <c:showVal val="0"/>
          <c:showCatName val="0"/>
          <c:showSerName val="0"/>
          <c:showPercent val="0"/>
          <c:showBubbleSize val="0"/>
        </c:dLbls>
        <c:gapWidth val="50"/>
        <c:overlap val="100"/>
        <c:axId val="557034112"/>
        <c:axId val="557034504"/>
      </c:barChart>
      <c:catAx>
        <c:axId val="557034112"/>
        <c:scaling>
          <c:orientation val="minMax"/>
        </c:scaling>
        <c:delete val="0"/>
        <c:axPos val="b"/>
        <c:numFmt formatCode="General" sourceLinked="1"/>
        <c:majorTickMark val="out"/>
        <c:minorTickMark val="none"/>
        <c:tickLblPos val="nextTo"/>
        <c:crossAx val="557034504"/>
        <c:crosses val="autoZero"/>
        <c:auto val="1"/>
        <c:lblAlgn val="ctr"/>
        <c:lblOffset val="100"/>
        <c:noMultiLvlLbl val="0"/>
      </c:catAx>
      <c:valAx>
        <c:axId val="557034504"/>
        <c:scaling>
          <c:orientation val="minMax"/>
          <c:max val="1"/>
          <c:min val="0"/>
        </c:scaling>
        <c:delete val="0"/>
        <c:axPos val="l"/>
        <c:majorGridlines/>
        <c:numFmt formatCode="0%" sourceLinked="1"/>
        <c:majorTickMark val="out"/>
        <c:minorTickMark val="none"/>
        <c:tickLblPos val="nextTo"/>
        <c:crossAx val="557034112"/>
        <c:crosses val="autoZero"/>
        <c:crossBetween val="between"/>
        <c:majorUnit val="0.2"/>
      </c:valAx>
    </c:plotArea>
    <c:legend>
      <c:legendPos val="b"/>
      <c:layout>
        <c:manualLayout>
          <c:xMode val="edge"/>
          <c:yMode val="edge"/>
          <c:x val="0.29449290979390041"/>
          <c:y val="0.10137799240351754"/>
          <c:w val="0.38450668739721316"/>
          <c:h val="7.284154435378358E-2"/>
        </c:manualLayout>
      </c:layout>
      <c:overlay val="0"/>
    </c:legend>
    <c:plotVisOnly val="1"/>
    <c:dispBlanksAs val="zero"/>
    <c:showDLblsOverMax val="0"/>
  </c:chart>
  <c:printSettings>
    <c:headerFooter/>
    <c:pageMargins b="0.75000000000001055" l="0.70000000000000062" r="0.70000000000000062" t="0.7500000000000105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tx>
            <c:strRef>
              <c:f>'Input-IS Y7'!$B$283</c:f>
              <c:strCache>
                <c:ptCount val="1"/>
                <c:pt idx="0">
                  <c:v>% of Total Earned Income</c:v>
                </c:pt>
              </c:strCache>
            </c:strRef>
          </c:tx>
          <c:dPt>
            <c:idx val="0"/>
            <c:bubble3D val="0"/>
            <c:extLst>
              <c:ext xmlns:c16="http://schemas.microsoft.com/office/drawing/2014/chart" uri="{C3380CC4-5D6E-409C-BE32-E72D297353CC}">
                <c16:uniqueId val="{00000000-E059-4EE9-97D3-CC8231259C9A}"/>
              </c:ext>
            </c:extLst>
          </c:dPt>
          <c:dPt>
            <c:idx val="1"/>
            <c:bubble3D val="0"/>
            <c:extLst>
              <c:ext xmlns:c16="http://schemas.microsoft.com/office/drawing/2014/chart" uri="{C3380CC4-5D6E-409C-BE32-E72D297353CC}">
                <c16:uniqueId val="{00000001-E059-4EE9-97D3-CC8231259C9A}"/>
              </c:ext>
            </c:extLst>
          </c:dPt>
          <c:dPt>
            <c:idx val="2"/>
            <c:bubble3D val="0"/>
            <c:extLst>
              <c:ext xmlns:c16="http://schemas.microsoft.com/office/drawing/2014/chart" uri="{C3380CC4-5D6E-409C-BE32-E72D297353CC}">
                <c16:uniqueId val="{00000002-E059-4EE9-97D3-CC8231259C9A}"/>
              </c:ext>
            </c:extLst>
          </c:dPt>
          <c:dPt>
            <c:idx val="3"/>
            <c:bubble3D val="0"/>
            <c:extLst>
              <c:ext xmlns:c16="http://schemas.microsoft.com/office/drawing/2014/chart" uri="{C3380CC4-5D6E-409C-BE32-E72D297353CC}">
                <c16:uniqueId val="{00000003-E059-4EE9-97D3-CC8231259C9A}"/>
              </c:ext>
            </c:extLst>
          </c:dPt>
          <c:dPt>
            <c:idx val="4"/>
            <c:bubble3D val="0"/>
            <c:extLst>
              <c:ext xmlns:c16="http://schemas.microsoft.com/office/drawing/2014/chart" uri="{C3380CC4-5D6E-409C-BE32-E72D297353CC}">
                <c16:uniqueId val="{00000004-E059-4EE9-97D3-CC8231259C9A}"/>
              </c:ext>
            </c:extLst>
          </c:dPt>
          <c:dPt>
            <c:idx val="5"/>
            <c:bubble3D val="0"/>
            <c:extLst>
              <c:ext xmlns:c16="http://schemas.microsoft.com/office/drawing/2014/chart" uri="{C3380CC4-5D6E-409C-BE32-E72D297353CC}">
                <c16:uniqueId val="{00000005-E059-4EE9-97D3-CC8231259C9A}"/>
              </c:ext>
            </c:extLst>
          </c:dPt>
          <c:dPt>
            <c:idx val="6"/>
            <c:bubble3D val="0"/>
            <c:extLst>
              <c:ext xmlns:c16="http://schemas.microsoft.com/office/drawing/2014/chart" uri="{C3380CC4-5D6E-409C-BE32-E72D297353CC}">
                <c16:uniqueId val="{00000006-E059-4EE9-97D3-CC8231259C9A}"/>
              </c:ext>
            </c:extLst>
          </c:dPt>
          <c:dLbls>
            <c:spPr>
              <a:noFill/>
              <a:ln>
                <a:noFill/>
              </a:ln>
              <a:effectLst/>
            </c:spPr>
            <c:txPr>
              <a:bodyPr/>
              <a:lstStyle/>
              <a:p>
                <a:pPr>
                  <a:defRPr sz="11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extLst>
          </c:dLbls>
          <c:cat>
            <c:strRef>
              <c:f>'Input-IS Y7'!$D$265:$J$265</c:f>
              <c:strCache>
                <c:ptCount val="4"/>
                <c:pt idx="0">
                  <c:v>Training</c:v>
                </c:pt>
                <c:pt idx="1">
                  <c:v>Conference</c:v>
                </c:pt>
                <c:pt idx="2">
                  <c:v>Research</c:v>
                </c:pt>
                <c:pt idx="3">
                  <c:v>Publications</c:v>
                </c:pt>
              </c:strCache>
            </c:strRef>
          </c:cat>
          <c:val>
            <c:numRef>
              <c:f>'Input-IS Y7'!$D$283:$J$283</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7-E059-4EE9-97D3-CC8231259C9A}"/>
            </c:ext>
          </c:extLst>
        </c:ser>
        <c:dLbls>
          <c:showLegendKey val="0"/>
          <c:showVal val="0"/>
          <c:showCatName val="0"/>
          <c:showSerName val="0"/>
          <c:showPercent val="0"/>
          <c:showBubbleSize val="0"/>
          <c:showLeaderLines val="0"/>
        </c:dLbls>
        <c:firstSliceAng val="0"/>
      </c:pieChart>
      <c:spPr>
        <a:noFill/>
        <a:ln w="25400">
          <a:noFill/>
        </a:ln>
      </c:spPr>
    </c:plotArea>
    <c:legend>
      <c:legendPos val="b"/>
      <c:layout>
        <c:manualLayout>
          <c:xMode val="edge"/>
          <c:yMode val="edge"/>
          <c:x val="1.6801945290989238E-2"/>
          <c:y val="0.84319447972229278"/>
          <c:w val="0.96331471700888527"/>
          <c:h val="0.13649789744023932"/>
        </c:manualLayout>
      </c:layout>
      <c:overlay val="0"/>
      <c:txPr>
        <a:bodyPr/>
        <a:lstStyle/>
        <a:p>
          <a:pPr rtl="0">
            <a:defRPr/>
          </a:pPr>
          <a:endParaRPr lang="en-US"/>
        </a:p>
      </c:txPr>
    </c:legend>
    <c:plotVisOnly val="1"/>
    <c:dispBlanksAs val="zero"/>
    <c:showDLblsOverMax val="0"/>
  </c:chart>
  <c:printSettings>
    <c:headerFooter/>
    <c:pageMargins b="0.75000000000001033" l="0.70000000000000062" r="0.70000000000000062" t="0.75000000000001033"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Unit</a:t>
            </a:r>
            <a:r>
              <a:rPr lang="en-US" baseline="0"/>
              <a:t> Performance</a:t>
            </a:r>
            <a:endParaRPr lang="en-US"/>
          </a:p>
        </c:rich>
      </c:tx>
      <c:overlay val="1"/>
    </c:title>
    <c:autoTitleDeleted val="0"/>
    <c:plotArea>
      <c:layout>
        <c:manualLayout>
          <c:layoutTarget val="inner"/>
          <c:xMode val="edge"/>
          <c:yMode val="edge"/>
          <c:x val="5.8319560570392621E-2"/>
          <c:y val="0.14979026413239477"/>
          <c:w val="0.91798804233331344"/>
          <c:h val="0.62589623426982088"/>
        </c:manualLayout>
      </c:layout>
      <c:barChart>
        <c:barDir val="col"/>
        <c:grouping val="stacked"/>
        <c:varyColors val="0"/>
        <c:ser>
          <c:idx val="0"/>
          <c:order val="0"/>
          <c:tx>
            <c:strRef>
              <c:f>'Input-IS Y1'!$B$267</c:f>
              <c:strCache>
                <c:ptCount val="1"/>
                <c:pt idx="0">
                  <c:v>Current Price</c:v>
                </c:pt>
              </c:strCache>
            </c:strRef>
          </c:tx>
          <c:invertIfNegative val="0"/>
          <c:cat>
            <c:strRef>
              <c:f>'Input-IS Y1'!$D$265:$J$265</c:f>
              <c:strCache>
                <c:ptCount val="4"/>
                <c:pt idx="0">
                  <c:v>Training</c:v>
                </c:pt>
                <c:pt idx="1">
                  <c:v>Conference</c:v>
                </c:pt>
                <c:pt idx="2">
                  <c:v>Research</c:v>
                </c:pt>
                <c:pt idx="3">
                  <c:v>Publications</c:v>
                </c:pt>
              </c:strCache>
            </c:strRef>
          </c:cat>
          <c:val>
            <c:numRef>
              <c:f>'Input-IS Y1'!$D$267:$J$267</c:f>
              <c:numCache>
                <c:formatCode>_(* #,##0_);_(* \(#,##0\);_(* "-"??_);_(@_)</c:formatCode>
                <c:ptCount val="7"/>
                <c:pt idx="3">
                  <c:v>100</c:v>
                </c:pt>
              </c:numCache>
            </c:numRef>
          </c:val>
          <c:extLst>
            <c:ext xmlns:c16="http://schemas.microsoft.com/office/drawing/2014/chart" uri="{C3380CC4-5D6E-409C-BE32-E72D297353CC}">
              <c16:uniqueId val="{00000000-4CAD-4812-9AF6-4981D05F8087}"/>
            </c:ext>
          </c:extLst>
        </c:ser>
        <c:ser>
          <c:idx val="1"/>
          <c:order val="1"/>
          <c:tx>
            <c:strRef>
              <c:f>'Input-IS Y1'!$B$269</c:f>
              <c:strCache>
                <c:ptCount val="1"/>
                <c:pt idx="0">
                  <c:v>Subsidy</c:v>
                </c:pt>
              </c:strCache>
            </c:strRef>
          </c:tx>
          <c:invertIfNegative val="0"/>
          <c:cat>
            <c:strRef>
              <c:f>'Input-IS Y1'!$D$265:$J$265</c:f>
              <c:strCache>
                <c:ptCount val="4"/>
                <c:pt idx="0">
                  <c:v>Training</c:v>
                </c:pt>
                <c:pt idx="1">
                  <c:v>Conference</c:v>
                </c:pt>
                <c:pt idx="2">
                  <c:v>Research</c:v>
                </c:pt>
                <c:pt idx="3">
                  <c:v>Publications</c:v>
                </c:pt>
              </c:strCache>
            </c:strRef>
          </c:cat>
          <c:val>
            <c:numRef>
              <c:f>'Input-IS Y1'!$D$269:$J$269</c:f>
              <c:numCache>
                <c:formatCode>_(* #,##0_);_(* \(#,##0\);_(*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4CAD-4812-9AF6-4981D05F8087}"/>
            </c:ext>
          </c:extLst>
        </c:ser>
        <c:dLbls>
          <c:showLegendKey val="0"/>
          <c:showVal val="0"/>
          <c:showCatName val="0"/>
          <c:showSerName val="0"/>
          <c:showPercent val="0"/>
          <c:showBubbleSize val="0"/>
        </c:dLbls>
        <c:gapWidth val="50"/>
        <c:overlap val="100"/>
        <c:axId val="551539512"/>
        <c:axId val="551539904"/>
      </c:barChart>
      <c:lineChart>
        <c:grouping val="standard"/>
        <c:varyColors val="0"/>
        <c:ser>
          <c:idx val="2"/>
          <c:order val="2"/>
          <c:tx>
            <c:strRef>
              <c:f>'Input-IS Y1'!$B$268</c:f>
              <c:strCache>
                <c:ptCount val="1"/>
                <c:pt idx="0">
                  <c:v>Unit Cost</c:v>
                </c:pt>
              </c:strCache>
            </c:strRef>
          </c:tx>
          <c:marker>
            <c:symbol val="none"/>
          </c:marker>
          <c:cat>
            <c:strRef>
              <c:f>'Input-IS Y1'!$D$265:$J$265</c:f>
              <c:strCache>
                <c:ptCount val="4"/>
                <c:pt idx="0">
                  <c:v>Training</c:v>
                </c:pt>
                <c:pt idx="1">
                  <c:v>Conference</c:v>
                </c:pt>
                <c:pt idx="2">
                  <c:v>Research</c:v>
                </c:pt>
                <c:pt idx="3">
                  <c:v>Publications</c:v>
                </c:pt>
              </c:strCache>
            </c:strRef>
          </c:cat>
          <c:val>
            <c:numRef>
              <c:f>'Input-IS Y1'!$D$268:$J$268</c:f>
              <c:numCache>
                <c:formatCode>_(* #,##0_);_(* \(#,##0\);_(* "-"??_);_(@_)</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2-4CAD-4812-9AF6-4981D05F8087}"/>
            </c:ext>
          </c:extLst>
        </c:ser>
        <c:dLbls>
          <c:showLegendKey val="0"/>
          <c:showVal val="0"/>
          <c:showCatName val="0"/>
          <c:showSerName val="0"/>
          <c:showPercent val="0"/>
          <c:showBubbleSize val="0"/>
        </c:dLbls>
        <c:marker val="1"/>
        <c:smooth val="0"/>
        <c:axId val="551539512"/>
        <c:axId val="551539904"/>
      </c:lineChart>
      <c:catAx>
        <c:axId val="551539512"/>
        <c:scaling>
          <c:orientation val="minMax"/>
        </c:scaling>
        <c:delete val="0"/>
        <c:axPos val="b"/>
        <c:numFmt formatCode="General" sourceLinked="1"/>
        <c:majorTickMark val="out"/>
        <c:minorTickMark val="none"/>
        <c:tickLblPos val="nextTo"/>
        <c:crossAx val="551539904"/>
        <c:crosses val="autoZero"/>
        <c:auto val="1"/>
        <c:lblAlgn val="ctr"/>
        <c:lblOffset val="100"/>
        <c:noMultiLvlLbl val="0"/>
      </c:catAx>
      <c:valAx>
        <c:axId val="551539904"/>
        <c:scaling>
          <c:orientation val="minMax"/>
          <c:min val="0"/>
        </c:scaling>
        <c:delete val="0"/>
        <c:axPos val="l"/>
        <c:majorGridlines/>
        <c:numFmt formatCode="_(* #,##0_);_(* \(#,##0\);_(* &quot;-&quot;_);_(@_)" sourceLinked="0"/>
        <c:majorTickMark val="out"/>
        <c:minorTickMark val="none"/>
        <c:tickLblPos val="nextTo"/>
        <c:crossAx val="551539512"/>
        <c:crosses val="autoZero"/>
        <c:crossBetween val="between"/>
      </c:valAx>
    </c:plotArea>
    <c:legend>
      <c:legendPos val="b"/>
      <c:overlay val="0"/>
    </c:legend>
    <c:plotVisOnly val="1"/>
    <c:dispBlanksAs val="gap"/>
    <c:showDLblsOverMax val="0"/>
  </c:chart>
  <c:printSettings>
    <c:headerFooter/>
    <c:pageMargins b="0.75000000000000944" l="0.70000000000000062" r="0.70000000000000062" t="0.75000000000000944"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26673565804274463"/>
          <c:y val="0.21496429881748999"/>
          <c:w val="0.40938582677165741"/>
          <c:h val="0.61627973922614565"/>
        </c:manualLayout>
      </c:layout>
      <c:pieChart>
        <c:varyColors val="1"/>
        <c:ser>
          <c:idx val="0"/>
          <c:order val="0"/>
          <c:tx>
            <c:strRef>
              <c:f>'Input-IS Y7'!$B$279</c:f>
              <c:strCache>
                <c:ptCount val="1"/>
                <c:pt idx="0">
                  <c:v>% Total Net Income</c:v>
                </c:pt>
              </c:strCache>
            </c:strRef>
          </c:tx>
          <c:dPt>
            <c:idx val="0"/>
            <c:bubble3D val="0"/>
            <c:extLst>
              <c:ext xmlns:c16="http://schemas.microsoft.com/office/drawing/2014/chart" uri="{C3380CC4-5D6E-409C-BE32-E72D297353CC}">
                <c16:uniqueId val="{00000000-1686-46D9-9AC8-6E6FB0A23F98}"/>
              </c:ext>
            </c:extLst>
          </c:dPt>
          <c:dPt>
            <c:idx val="1"/>
            <c:bubble3D val="0"/>
            <c:extLst>
              <c:ext xmlns:c16="http://schemas.microsoft.com/office/drawing/2014/chart" uri="{C3380CC4-5D6E-409C-BE32-E72D297353CC}">
                <c16:uniqueId val="{00000001-1686-46D9-9AC8-6E6FB0A23F98}"/>
              </c:ext>
            </c:extLst>
          </c:dPt>
          <c:dPt>
            <c:idx val="2"/>
            <c:bubble3D val="0"/>
            <c:extLst>
              <c:ext xmlns:c16="http://schemas.microsoft.com/office/drawing/2014/chart" uri="{C3380CC4-5D6E-409C-BE32-E72D297353CC}">
                <c16:uniqueId val="{00000002-1686-46D9-9AC8-6E6FB0A23F98}"/>
              </c:ext>
            </c:extLst>
          </c:dPt>
          <c:dPt>
            <c:idx val="3"/>
            <c:bubble3D val="0"/>
            <c:extLst>
              <c:ext xmlns:c16="http://schemas.microsoft.com/office/drawing/2014/chart" uri="{C3380CC4-5D6E-409C-BE32-E72D297353CC}">
                <c16:uniqueId val="{00000003-1686-46D9-9AC8-6E6FB0A23F98}"/>
              </c:ext>
            </c:extLst>
          </c:dPt>
          <c:dPt>
            <c:idx val="4"/>
            <c:bubble3D val="0"/>
            <c:extLst>
              <c:ext xmlns:c16="http://schemas.microsoft.com/office/drawing/2014/chart" uri="{C3380CC4-5D6E-409C-BE32-E72D297353CC}">
                <c16:uniqueId val="{00000004-1686-46D9-9AC8-6E6FB0A23F98}"/>
              </c:ext>
            </c:extLst>
          </c:dPt>
          <c:dPt>
            <c:idx val="5"/>
            <c:bubble3D val="0"/>
            <c:extLst>
              <c:ext xmlns:c16="http://schemas.microsoft.com/office/drawing/2014/chart" uri="{C3380CC4-5D6E-409C-BE32-E72D297353CC}">
                <c16:uniqueId val="{00000005-1686-46D9-9AC8-6E6FB0A23F98}"/>
              </c:ext>
            </c:extLst>
          </c:dPt>
          <c:dPt>
            <c:idx val="6"/>
            <c:bubble3D val="0"/>
            <c:extLst>
              <c:ext xmlns:c16="http://schemas.microsoft.com/office/drawing/2014/chart" uri="{C3380CC4-5D6E-409C-BE32-E72D297353CC}">
                <c16:uniqueId val="{00000006-1686-46D9-9AC8-6E6FB0A23F98}"/>
              </c:ext>
            </c:extLst>
          </c:dPt>
          <c:dLbls>
            <c:spPr>
              <a:noFill/>
              <a:ln>
                <a:noFill/>
              </a:ln>
              <a:effectLst/>
            </c:spPr>
            <c:txPr>
              <a:bodyPr/>
              <a:lstStyle/>
              <a:p>
                <a:pPr>
                  <a:defRPr sz="1100"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extLst>
          </c:dLbls>
          <c:cat>
            <c:strRef>
              <c:f>'Input-IS Y7'!$D$265:$J$265</c:f>
              <c:strCache>
                <c:ptCount val="4"/>
                <c:pt idx="0">
                  <c:v>Training</c:v>
                </c:pt>
                <c:pt idx="1">
                  <c:v>Conference</c:v>
                </c:pt>
                <c:pt idx="2">
                  <c:v>Research</c:v>
                </c:pt>
                <c:pt idx="3">
                  <c:v>Publications</c:v>
                </c:pt>
              </c:strCache>
            </c:strRef>
          </c:cat>
          <c:val>
            <c:numRef>
              <c:f>'Input-IS Y7'!$D$279:$J$279</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7-1686-46D9-9AC8-6E6FB0A23F98}"/>
            </c:ext>
          </c:extLst>
        </c:ser>
        <c:dLbls>
          <c:showLegendKey val="0"/>
          <c:showVal val="0"/>
          <c:showCatName val="0"/>
          <c:showSerName val="0"/>
          <c:showPercent val="0"/>
          <c:showBubbleSize val="0"/>
          <c:showLeaderLines val="0"/>
        </c:dLbls>
        <c:firstSliceAng val="0"/>
      </c:pieChart>
      <c:spPr>
        <a:noFill/>
        <a:ln w="25400">
          <a:noFill/>
        </a:ln>
      </c:spPr>
    </c:plotArea>
    <c:legend>
      <c:legendPos val="b"/>
      <c:layout>
        <c:manualLayout>
          <c:xMode val="edge"/>
          <c:yMode val="edge"/>
          <c:x val="6.192538432695913E-3"/>
          <c:y val="0.80735218581548274"/>
          <c:w val="0.97241882264716917"/>
          <c:h val="0.16517173256568735"/>
        </c:manualLayout>
      </c:layout>
      <c:overlay val="0"/>
      <c:txPr>
        <a:bodyPr/>
        <a:lstStyle/>
        <a:p>
          <a:pPr rtl="0">
            <a:defRPr/>
          </a:pPr>
          <a:endParaRPr lang="en-US"/>
        </a:p>
      </c:txPr>
    </c:legend>
    <c:plotVisOnly val="1"/>
    <c:dispBlanksAs val="zero"/>
    <c:showDLblsOverMax val="0"/>
  </c:chart>
  <c:printSettings>
    <c:headerFooter/>
    <c:pageMargins b="0.75000000000001055" l="0.70000000000000062" r="0.70000000000000062" t="0.7500000000000105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Unit</a:t>
            </a:r>
            <a:r>
              <a:rPr lang="en-US" baseline="0"/>
              <a:t> Performance</a:t>
            </a:r>
            <a:endParaRPr lang="en-US"/>
          </a:p>
        </c:rich>
      </c:tx>
      <c:overlay val="1"/>
    </c:title>
    <c:autoTitleDeleted val="0"/>
    <c:plotArea>
      <c:layout>
        <c:manualLayout>
          <c:layoutTarget val="inner"/>
          <c:xMode val="edge"/>
          <c:yMode val="edge"/>
          <c:x val="5.8319560570392621E-2"/>
          <c:y val="0.14979026413239563"/>
          <c:w val="0.91798804233331477"/>
          <c:h val="0.62589623426982355"/>
        </c:manualLayout>
      </c:layout>
      <c:lineChart>
        <c:grouping val="standard"/>
        <c:varyColors val="0"/>
        <c:ser>
          <c:idx val="0"/>
          <c:order val="0"/>
          <c:tx>
            <c:strRef>
              <c:f>'Input-IS Y7'!$B$267</c:f>
              <c:strCache>
                <c:ptCount val="1"/>
                <c:pt idx="0">
                  <c:v>Current Price</c:v>
                </c:pt>
              </c:strCache>
            </c:strRef>
          </c:tx>
          <c:marker>
            <c:symbol val="none"/>
          </c:marker>
          <c:cat>
            <c:strRef>
              <c:f>'Input-IS Y7'!$D$265:$J$265</c:f>
              <c:strCache>
                <c:ptCount val="4"/>
                <c:pt idx="0">
                  <c:v>Training</c:v>
                </c:pt>
                <c:pt idx="1">
                  <c:v>Conference</c:v>
                </c:pt>
                <c:pt idx="2">
                  <c:v>Research</c:v>
                </c:pt>
                <c:pt idx="3">
                  <c:v>Publications</c:v>
                </c:pt>
              </c:strCache>
            </c:strRef>
          </c:cat>
          <c:val>
            <c:numRef>
              <c:f>'Input-IS Y7'!$D$267:$J$267</c:f>
              <c:numCache>
                <c:formatCode>_(* #,##0_);_(* \(#,##0\);_(* "-"??_);_(@_)</c:formatCode>
                <c:ptCount val="7"/>
              </c:numCache>
            </c:numRef>
          </c:val>
          <c:smooth val="0"/>
          <c:extLst>
            <c:ext xmlns:c16="http://schemas.microsoft.com/office/drawing/2014/chart" uri="{C3380CC4-5D6E-409C-BE32-E72D297353CC}">
              <c16:uniqueId val="{00000000-5A32-4AD6-B78D-7CB3FAE957E8}"/>
            </c:ext>
          </c:extLst>
        </c:ser>
        <c:ser>
          <c:idx val="1"/>
          <c:order val="1"/>
          <c:tx>
            <c:strRef>
              <c:f>'Input-IS Y7'!$B$269</c:f>
              <c:strCache>
                <c:ptCount val="1"/>
                <c:pt idx="0">
                  <c:v>Subsidy</c:v>
                </c:pt>
              </c:strCache>
            </c:strRef>
          </c:tx>
          <c:marker>
            <c:symbol val="none"/>
          </c:marker>
          <c:cat>
            <c:strRef>
              <c:f>'Input-IS Y7'!$D$265:$J$265</c:f>
              <c:strCache>
                <c:ptCount val="4"/>
                <c:pt idx="0">
                  <c:v>Training</c:v>
                </c:pt>
                <c:pt idx="1">
                  <c:v>Conference</c:v>
                </c:pt>
                <c:pt idx="2">
                  <c:v>Research</c:v>
                </c:pt>
                <c:pt idx="3">
                  <c:v>Publications</c:v>
                </c:pt>
              </c:strCache>
            </c:strRef>
          </c:cat>
          <c:val>
            <c:numRef>
              <c:f>'Input-IS Y7'!$D$269:$J$269</c:f>
              <c:numCache>
                <c:formatCode>_(* #,##0_);_(* \(#,##0\);_(* "-"??_);_(@_)</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1-5A32-4AD6-B78D-7CB3FAE957E8}"/>
            </c:ext>
          </c:extLst>
        </c:ser>
        <c:ser>
          <c:idx val="2"/>
          <c:order val="2"/>
          <c:tx>
            <c:strRef>
              <c:f>'Input-IS Y7'!$B$268</c:f>
              <c:strCache>
                <c:ptCount val="1"/>
                <c:pt idx="0">
                  <c:v>Unit Cost</c:v>
                </c:pt>
              </c:strCache>
            </c:strRef>
          </c:tx>
          <c:marker>
            <c:symbol val="none"/>
          </c:marker>
          <c:cat>
            <c:strRef>
              <c:f>'Input-IS Y7'!$D$265:$J$265</c:f>
              <c:strCache>
                <c:ptCount val="4"/>
                <c:pt idx="0">
                  <c:v>Training</c:v>
                </c:pt>
                <c:pt idx="1">
                  <c:v>Conference</c:v>
                </c:pt>
                <c:pt idx="2">
                  <c:v>Research</c:v>
                </c:pt>
                <c:pt idx="3">
                  <c:v>Publications</c:v>
                </c:pt>
              </c:strCache>
            </c:strRef>
          </c:cat>
          <c:val>
            <c:numRef>
              <c:f>'Input-IS Y7'!$D$268:$J$268</c:f>
              <c:numCache>
                <c:formatCode>_(* #,##0_);_(* \(#,##0\);_(* "-"??_);_(@_)</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2-5A32-4AD6-B78D-7CB3FAE957E8}"/>
            </c:ext>
          </c:extLst>
        </c:ser>
        <c:dLbls>
          <c:showLegendKey val="0"/>
          <c:showVal val="0"/>
          <c:showCatName val="0"/>
          <c:showSerName val="0"/>
          <c:showPercent val="0"/>
          <c:showBubbleSize val="0"/>
        </c:dLbls>
        <c:smooth val="0"/>
        <c:axId val="557036072"/>
        <c:axId val="557036464"/>
      </c:lineChart>
      <c:catAx>
        <c:axId val="557036072"/>
        <c:scaling>
          <c:orientation val="minMax"/>
        </c:scaling>
        <c:delete val="0"/>
        <c:axPos val="b"/>
        <c:numFmt formatCode="General" sourceLinked="1"/>
        <c:majorTickMark val="out"/>
        <c:minorTickMark val="none"/>
        <c:tickLblPos val="nextTo"/>
        <c:crossAx val="557036464"/>
        <c:crosses val="autoZero"/>
        <c:auto val="1"/>
        <c:lblAlgn val="ctr"/>
        <c:lblOffset val="100"/>
        <c:noMultiLvlLbl val="0"/>
      </c:catAx>
      <c:valAx>
        <c:axId val="557036464"/>
        <c:scaling>
          <c:orientation val="minMax"/>
          <c:min val="0"/>
        </c:scaling>
        <c:delete val="0"/>
        <c:axPos val="l"/>
        <c:majorGridlines/>
        <c:numFmt formatCode="_(* #,##0_);_(* \(#,##0\);_(* &quot;-&quot;_);_(@_)" sourceLinked="0"/>
        <c:majorTickMark val="out"/>
        <c:minorTickMark val="none"/>
        <c:tickLblPos val="nextTo"/>
        <c:crossAx val="557036072"/>
        <c:crosses val="autoZero"/>
        <c:crossBetween val="between"/>
      </c:valAx>
    </c:plotArea>
    <c:legend>
      <c:legendPos val="b"/>
      <c:overlay val="0"/>
    </c:legend>
    <c:plotVisOnly val="1"/>
    <c:dispBlanksAs val="gap"/>
    <c:showDLblsOverMax val="0"/>
  </c:chart>
  <c:printSettings>
    <c:headerFooter/>
    <c:pageMargins b="0.75000000000001077" l="0.70000000000000062" r="0.70000000000000062" t="0.75000000000001077"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Recovery by</a:t>
            </a:r>
            <a:r>
              <a:rPr lang="en-US" baseline="0"/>
              <a:t> Product</a:t>
            </a:r>
            <a:endParaRPr lang="en-US"/>
          </a:p>
        </c:rich>
      </c:tx>
      <c:overlay val="1"/>
    </c:title>
    <c:autoTitleDeleted val="0"/>
    <c:plotArea>
      <c:layout>
        <c:manualLayout>
          <c:layoutTarget val="inner"/>
          <c:xMode val="edge"/>
          <c:yMode val="edge"/>
          <c:x val="5.8319560570392621E-2"/>
          <c:y val="0.14979026413239577"/>
          <c:w val="0.91798804233331499"/>
          <c:h val="0.62589623426982399"/>
        </c:manualLayout>
      </c:layout>
      <c:barChart>
        <c:barDir val="col"/>
        <c:grouping val="stacked"/>
        <c:varyColors val="0"/>
        <c:ser>
          <c:idx val="0"/>
          <c:order val="0"/>
          <c:tx>
            <c:strRef>
              <c:f>'Input-IS Y7'!$B$302</c:f>
              <c:strCache>
                <c:ptCount val="1"/>
                <c:pt idx="0">
                  <c:v>Earned Income</c:v>
                </c:pt>
              </c:strCache>
            </c:strRef>
          </c:tx>
          <c:invertIfNegative val="0"/>
          <c:cat>
            <c:strRef>
              <c:f>'Input-IS Y7'!$D$265:$J$265</c:f>
              <c:strCache>
                <c:ptCount val="4"/>
                <c:pt idx="0">
                  <c:v>Training</c:v>
                </c:pt>
                <c:pt idx="1">
                  <c:v>Conference</c:v>
                </c:pt>
                <c:pt idx="2">
                  <c:v>Research</c:v>
                </c:pt>
                <c:pt idx="3">
                  <c:v>Publications</c:v>
                </c:pt>
              </c:strCache>
            </c:strRef>
          </c:cat>
          <c:val>
            <c:numRef>
              <c:f>'Input-IS Y7'!$D$302:$J$302</c:f>
              <c:numCache>
                <c:formatCode>_(* #,##0_);_(* \(#,##0\);_(*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D670-49FD-B7B6-537FB997E351}"/>
            </c:ext>
          </c:extLst>
        </c:ser>
        <c:ser>
          <c:idx val="1"/>
          <c:order val="1"/>
          <c:tx>
            <c:strRef>
              <c:f>'Input-IS Y7'!$B$303</c:f>
              <c:strCache>
                <c:ptCount val="1"/>
                <c:pt idx="0">
                  <c:v>Total Cost</c:v>
                </c:pt>
              </c:strCache>
            </c:strRef>
          </c:tx>
          <c:invertIfNegative val="0"/>
          <c:cat>
            <c:strRef>
              <c:f>'Input-IS Y7'!$D$265:$J$265</c:f>
              <c:strCache>
                <c:ptCount val="4"/>
                <c:pt idx="0">
                  <c:v>Training</c:v>
                </c:pt>
                <c:pt idx="1">
                  <c:v>Conference</c:v>
                </c:pt>
                <c:pt idx="2">
                  <c:v>Research</c:v>
                </c:pt>
                <c:pt idx="3">
                  <c:v>Publications</c:v>
                </c:pt>
              </c:strCache>
            </c:strRef>
          </c:cat>
          <c:val>
            <c:numRef>
              <c:f>'Input-IS Y7'!$D$303:$J$303</c:f>
              <c:numCache>
                <c:formatCode>_(* #,##0_);_(* \(#,##0\);_(*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D670-49FD-B7B6-537FB997E351}"/>
            </c:ext>
          </c:extLst>
        </c:ser>
        <c:dLbls>
          <c:showLegendKey val="0"/>
          <c:showVal val="0"/>
          <c:showCatName val="0"/>
          <c:showSerName val="0"/>
          <c:showPercent val="0"/>
          <c:showBubbleSize val="0"/>
        </c:dLbls>
        <c:gapWidth val="50"/>
        <c:overlap val="100"/>
        <c:axId val="557037248"/>
        <c:axId val="557037640"/>
      </c:barChart>
      <c:lineChart>
        <c:grouping val="standard"/>
        <c:varyColors val="0"/>
        <c:ser>
          <c:idx val="2"/>
          <c:order val="2"/>
          <c:tx>
            <c:strRef>
              <c:f>'Input-IS Y7'!$B$304</c:f>
              <c:strCache>
                <c:ptCount val="1"/>
                <c:pt idx="0">
                  <c:v>% Cost Recovery</c:v>
                </c:pt>
              </c:strCache>
            </c:strRef>
          </c:tx>
          <c:cat>
            <c:strRef>
              <c:f>'Input-IS Y7'!$D$265:$J$265</c:f>
              <c:strCache>
                <c:ptCount val="4"/>
                <c:pt idx="0">
                  <c:v>Training</c:v>
                </c:pt>
                <c:pt idx="1">
                  <c:v>Conference</c:v>
                </c:pt>
                <c:pt idx="2">
                  <c:v>Research</c:v>
                </c:pt>
                <c:pt idx="3">
                  <c:v>Publications</c:v>
                </c:pt>
              </c:strCache>
            </c:strRef>
          </c:cat>
          <c:val>
            <c:numRef>
              <c:f>'Input-IS Y7'!$D$304:$J$304</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2-D670-49FD-B7B6-537FB997E351}"/>
            </c:ext>
          </c:extLst>
        </c:ser>
        <c:dLbls>
          <c:showLegendKey val="0"/>
          <c:showVal val="0"/>
          <c:showCatName val="0"/>
          <c:showSerName val="0"/>
          <c:showPercent val="0"/>
          <c:showBubbleSize val="0"/>
        </c:dLbls>
        <c:marker val="1"/>
        <c:smooth val="0"/>
        <c:axId val="352080088"/>
        <c:axId val="352080480"/>
      </c:lineChart>
      <c:catAx>
        <c:axId val="557037248"/>
        <c:scaling>
          <c:orientation val="minMax"/>
        </c:scaling>
        <c:delete val="0"/>
        <c:axPos val="b"/>
        <c:numFmt formatCode="General" sourceLinked="1"/>
        <c:majorTickMark val="out"/>
        <c:minorTickMark val="none"/>
        <c:tickLblPos val="nextTo"/>
        <c:crossAx val="557037640"/>
        <c:crosses val="autoZero"/>
        <c:auto val="1"/>
        <c:lblAlgn val="ctr"/>
        <c:lblOffset val="100"/>
        <c:noMultiLvlLbl val="0"/>
      </c:catAx>
      <c:valAx>
        <c:axId val="557037640"/>
        <c:scaling>
          <c:orientation val="minMax"/>
          <c:min val="0"/>
        </c:scaling>
        <c:delete val="0"/>
        <c:axPos val="l"/>
        <c:majorGridlines/>
        <c:numFmt formatCode="_(* #,##0_);_(* \(#,##0\);_(* &quot;-&quot;_);_(@_)" sourceLinked="0"/>
        <c:majorTickMark val="out"/>
        <c:minorTickMark val="none"/>
        <c:tickLblPos val="nextTo"/>
        <c:crossAx val="557037248"/>
        <c:crosses val="autoZero"/>
        <c:crossBetween val="between"/>
      </c:valAx>
      <c:catAx>
        <c:axId val="352080088"/>
        <c:scaling>
          <c:orientation val="minMax"/>
        </c:scaling>
        <c:delete val="1"/>
        <c:axPos val="b"/>
        <c:numFmt formatCode="General" sourceLinked="1"/>
        <c:majorTickMark val="out"/>
        <c:minorTickMark val="none"/>
        <c:tickLblPos val="nextTo"/>
        <c:crossAx val="352080480"/>
        <c:crosses val="autoZero"/>
        <c:auto val="1"/>
        <c:lblAlgn val="ctr"/>
        <c:lblOffset val="100"/>
        <c:noMultiLvlLbl val="0"/>
      </c:catAx>
      <c:valAx>
        <c:axId val="352080480"/>
        <c:scaling>
          <c:orientation val="minMax"/>
        </c:scaling>
        <c:delete val="0"/>
        <c:axPos val="r"/>
        <c:numFmt formatCode="0%" sourceLinked="1"/>
        <c:majorTickMark val="out"/>
        <c:minorTickMark val="none"/>
        <c:tickLblPos val="nextTo"/>
        <c:crossAx val="352080088"/>
        <c:crosses val="max"/>
        <c:crossBetween val="between"/>
      </c:valAx>
    </c:plotArea>
    <c:legend>
      <c:legendPos val="b"/>
      <c:overlay val="0"/>
    </c:legend>
    <c:plotVisOnly val="1"/>
    <c:dispBlanksAs val="zero"/>
    <c:showDLblsOverMax val="0"/>
  </c:chart>
  <c:printSettings>
    <c:headerFooter/>
    <c:pageMargins b="0.75000000000001099" l="0.70000000000000062" r="0.70000000000000062" t="0.75000000000001099"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Earned and Contributed</a:t>
            </a:r>
            <a:r>
              <a:rPr lang="en-US" baseline="0"/>
              <a:t> Revenue</a:t>
            </a:r>
            <a:endParaRPr lang="en-US"/>
          </a:p>
        </c:rich>
      </c:tx>
      <c:overlay val="1"/>
    </c:title>
    <c:autoTitleDeleted val="0"/>
    <c:plotArea>
      <c:layout>
        <c:manualLayout>
          <c:layoutTarget val="inner"/>
          <c:xMode val="edge"/>
          <c:yMode val="edge"/>
          <c:x val="6.5192437455583035E-2"/>
          <c:y val="0.19410043533078003"/>
          <c:w val="0.91798804233331455"/>
          <c:h val="0.69437558975822256"/>
        </c:manualLayout>
      </c:layout>
      <c:barChart>
        <c:barDir val="col"/>
        <c:grouping val="stacked"/>
        <c:varyColors val="0"/>
        <c:ser>
          <c:idx val="0"/>
          <c:order val="0"/>
          <c:tx>
            <c:strRef>
              <c:f>'Input-IS Y8'!$B$289</c:f>
              <c:strCache>
                <c:ptCount val="1"/>
                <c:pt idx="0">
                  <c:v>% Contributed Income by Product</c:v>
                </c:pt>
              </c:strCache>
            </c:strRef>
          </c:tx>
          <c:invertIfNegative val="0"/>
          <c:dLbls>
            <c:spPr>
              <a:noFill/>
              <a:ln>
                <a:noFill/>
              </a:ln>
              <a:effectLst/>
            </c:spPr>
            <c:txPr>
              <a:bodyPr wrap="square" lIns="38100" tIns="19050" rIns="38100" bIns="19050" anchor="ctr">
                <a:spAutoFit/>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'Input-IS Y8'!$D$281:$J$281</c:f>
              <c:strCache>
                <c:ptCount val="4"/>
                <c:pt idx="0">
                  <c:v>Training</c:v>
                </c:pt>
                <c:pt idx="1">
                  <c:v>Conference</c:v>
                </c:pt>
                <c:pt idx="2">
                  <c:v>Research</c:v>
                </c:pt>
                <c:pt idx="3">
                  <c:v>Publications</c:v>
                </c:pt>
              </c:strCache>
            </c:strRef>
          </c:cat>
          <c:val>
            <c:numRef>
              <c:f>'Input-IS Y8'!$D$289:$J$289</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ED99-4A5E-A314-A12CA9C7D8F8}"/>
            </c:ext>
          </c:extLst>
        </c:ser>
        <c:ser>
          <c:idx val="1"/>
          <c:order val="1"/>
          <c:tx>
            <c:strRef>
              <c:f>'Input-IS Y8'!$B$288</c:f>
              <c:strCache>
                <c:ptCount val="1"/>
                <c:pt idx="0">
                  <c:v>% Earned Income by Product</c:v>
                </c:pt>
              </c:strCache>
            </c:strRef>
          </c:tx>
          <c:invertIfNegative val="0"/>
          <c:dLbls>
            <c:spPr>
              <a:noFill/>
              <a:ln>
                <a:noFill/>
              </a:ln>
              <a:effectLst/>
            </c:spPr>
            <c:txPr>
              <a:bodyPr wrap="square" lIns="38100" tIns="19050" rIns="38100" bIns="19050" anchor="ctr">
                <a:spAutoFit/>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'Input-IS Y8'!$D$281:$J$281</c:f>
              <c:strCache>
                <c:ptCount val="4"/>
                <c:pt idx="0">
                  <c:v>Training</c:v>
                </c:pt>
                <c:pt idx="1">
                  <c:v>Conference</c:v>
                </c:pt>
                <c:pt idx="2">
                  <c:v>Research</c:v>
                </c:pt>
                <c:pt idx="3">
                  <c:v>Publications</c:v>
                </c:pt>
              </c:strCache>
            </c:strRef>
          </c:cat>
          <c:val>
            <c:numRef>
              <c:f>'Input-IS Y8'!$D$288:$J$288</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ED99-4A5E-A314-A12CA9C7D8F8}"/>
            </c:ext>
          </c:extLst>
        </c:ser>
        <c:dLbls>
          <c:showLegendKey val="0"/>
          <c:showVal val="0"/>
          <c:showCatName val="0"/>
          <c:showSerName val="0"/>
          <c:showPercent val="0"/>
          <c:showBubbleSize val="0"/>
        </c:dLbls>
        <c:gapWidth val="50"/>
        <c:overlap val="100"/>
        <c:axId val="352080872"/>
        <c:axId val="352081656"/>
      </c:barChart>
      <c:catAx>
        <c:axId val="352080872"/>
        <c:scaling>
          <c:orientation val="minMax"/>
        </c:scaling>
        <c:delete val="0"/>
        <c:axPos val="b"/>
        <c:numFmt formatCode="General" sourceLinked="1"/>
        <c:majorTickMark val="out"/>
        <c:minorTickMark val="none"/>
        <c:tickLblPos val="nextTo"/>
        <c:crossAx val="352081656"/>
        <c:crosses val="autoZero"/>
        <c:auto val="1"/>
        <c:lblAlgn val="ctr"/>
        <c:lblOffset val="100"/>
        <c:noMultiLvlLbl val="0"/>
      </c:catAx>
      <c:valAx>
        <c:axId val="352081656"/>
        <c:scaling>
          <c:orientation val="minMax"/>
          <c:max val="1"/>
          <c:min val="0"/>
        </c:scaling>
        <c:delete val="0"/>
        <c:axPos val="l"/>
        <c:majorGridlines/>
        <c:numFmt formatCode="0%" sourceLinked="1"/>
        <c:majorTickMark val="out"/>
        <c:minorTickMark val="none"/>
        <c:tickLblPos val="nextTo"/>
        <c:crossAx val="352080872"/>
        <c:crosses val="autoZero"/>
        <c:crossBetween val="between"/>
        <c:majorUnit val="0.2"/>
      </c:valAx>
    </c:plotArea>
    <c:legend>
      <c:legendPos val="b"/>
      <c:layout>
        <c:manualLayout>
          <c:xMode val="edge"/>
          <c:yMode val="edge"/>
          <c:x val="0.28404379071384406"/>
          <c:y val="0.10943438716686094"/>
          <c:w val="0.45410935143898379"/>
          <c:h val="7.2841544353783566E-2"/>
        </c:manualLayout>
      </c:layout>
      <c:overlay val="0"/>
    </c:legend>
    <c:plotVisOnly val="1"/>
    <c:dispBlanksAs val="gap"/>
    <c:showDLblsOverMax val="0"/>
  </c:chart>
  <c:printSettings>
    <c:headerFooter/>
    <c:pageMargins b="0.75000000000001055" l="0.70000000000000062" r="0.70000000000000062" t="0.7500000000000105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Direct and Overhead Costs by Product</a:t>
            </a:r>
          </a:p>
        </c:rich>
      </c:tx>
      <c:overlay val="0"/>
    </c:title>
    <c:autoTitleDeleted val="0"/>
    <c:plotArea>
      <c:layout>
        <c:manualLayout>
          <c:layoutTarget val="inner"/>
          <c:xMode val="edge"/>
          <c:yMode val="edge"/>
          <c:x val="6.5192437455583035E-2"/>
          <c:y val="0.2061850274757952"/>
          <c:w val="0.91798804233331477"/>
          <c:h val="0.68229099761321665"/>
        </c:manualLayout>
      </c:layout>
      <c:barChart>
        <c:barDir val="col"/>
        <c:grouping val="stacked"/>
        <c:varyColors val="0"/>
        <c:ser>
          <c:idx val="0"/>
          <c:order val="0"/>
          <c:tx>
            <c:strRef>
              <c:f>'Input-IS Y8'!$B$298</c:f>
              <c:strCache>
                <c:ptCount val="1"/>
                <c:pt idx="0">
                  <c:v>% Direct Costs by Product</c:v>
                </c:pt>
              </c:strCache>
            </c:strRef>
          </c:tx>
          <c:invertIfNegative val="0"/>
          <c:dLbls>
            <c:dLbl>
              <c:idx val="4"/>
              <c:layout>
                <c:manualLayout>
                  <c:x val="0"/>
                  <c:y val="-2.014098690835850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B40-4FBC-9FBE-B5AD37A5943A}"/>
                </c:ext>
              </c:extLst>
            </c:dLbl>
            <c:dLbl>
              <c:idx val="5"/>
              <c:layout>
                <c:manualLayout>
                  <c:x val="0"/>
                  <c:y val="-2.416918429002997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B40-4FBC-9FBE-B5AD37A5943A}"/>
                </c:ext>
              </c:extLst>
            </c:dLbl>
            <c:dLbl>
              <c:idx val="6"/>
              <c:layout>
                <c:manualLayout>
                  <c:x val="0"/>
                  <c:y val="-2.416918429002997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B40-4FBC-9FBE-B5AD37A5943A}"/>
                </c:ext>
              </c:extLst>
            </c:dLbl>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'Input-IS Y8'!$D$265:$J$265</c:f>
              <c:strCache>
                <c:ptCount val="4"/>
                <c:pt idx="0">
                  <c:v>Training</c:v>
                </c:pt>
                <c:pt idx="1">
                  <c:v>Conference</c:v>
                </c:pt>
                <c:pt idx="2">
                  <c:v>Research</c:v>
                </c:pt>
                <c:pt idx="3">
                  <c:v>Publications</c:v>
                </c:pt>
              </c:strCache>
            </c:strRef>
          </c:cat>
          <c:val>
            <c:numRef>
              <c:f>'Input-IS Y8'!$D$298:$J$298</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3-DB40-4FBC-9FBE-B5AD37A5943A}"/>
            </c:ext>
          </c:extLst>
        </c:ser>
        <c:ser>
          <c:idx val="1"/>
          <c:order val="1"/>
          <c:tx>
            <c:strRef>
              <c:f>'Input-IS Y8'!$B$299</c:f>
              <c:strCache>
                <c:ptCount val="1"/>
                <c:pt idx="0">
                  <c:v>% Overhead Costs by Product</c:v>
                </c:pt>
              </c:strCache>
            </c:strRef>
          </c:tx>
          <c:invertIfNegative val="0"/>
          <c:dLbls>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'Input-IS Y8'!$D$265:$J$265</c:f>
              <c:strCache>
                <c:ptCount val="4"/>
                <c:pt idx="0">
                  <c:v>Training</c:v>
                </c:pt>
                <c:pt idx="1">
                  <c:v>Conference</c:v>
                </c:pt>
                <c:pt idx="2">
                  <c:v>Research</c:v>
                </c:pt>
                <c:pt idx="3">
                  <c:v>Publications</c:v>
                </c:pt>
              </c:strCache>
            </c:strRef>
          </c:cat>
          <c:val>
            <c:numRef>
              <c:f>'Input-IS Y8'!$D$299:$J$299</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DB40-4FBC-9FBE-B5AD37A5943A}"/>
            </c:ext>
          </c:extLst>
        </c:ser>
        <c:dLbls>
          <c:showLegendKey val="0"/>
          <c:showVal val="0"/>
          <c:showCatName val="0"/>
          <c:showSerName val="0"/>
          <c:showPercent val="0"/>
          <c:showBubbleSize val="0"/>
        </c:dLbls>
        <c:gapWidth val="50"/>
        <c:overlap val="100"/>
        <c:axId val="352082440"/>
        <c:axId val="352082832"/>
      </c:barChart>
      <c:catAx>
        <c:axId val="352082440"/>
        <c:scaling>
          <c:orientation val="minMax"/>
        </c:scaling>
        <c:delete val="0"/>
        <c:axPos val="b"/>
        <c:numFmt formatCode="General" sourceLinked="1"/>
        <c:majorTickMark val="out"/>
        <c:minorTickMark val="none"/>
        <c:tickLblPos val="nextTo"/>
        <c:crossAx val="352082832"/>
        <c:crosses val="autoZero"/>
        <c:auto val="1"/>
        <c:lblAlgn val="ctr"/>
        <c:lblOffset val="100"/>
        <c:noMultiLvlLbl val="0"/>
      </c:catAx>
      <c:valAx>
        <c:axId val="352082832"/>
        <c:scaling>
          <c:orientation val="minMax"/>
          <c:max val="1"/>
          <c:min val="0"/>
        </c:scaling>
        <c:delete val="0"/>
        <c:axPos val="l"/>
        <c:majorGridlines/>
        <c:numFmt formatCode="0%" sourceLinked="1"/>
        <c:majorTickMark val="out"/>
        <c:minorTickMark val="none"/>
        <c:tickLblPos val="nextTo"/>
        <c:crossAx val="352082440"/>
        <c:crosses val="autoZero"/>
        <c:crossBetween val="between"/>
        <c:majorUnit val="0.2"/>
      </c:valAx>
    </c:plotArea>
    <c:legend>
      <c:legendPos val="b"/>
      <c:layout>
        <c:manualLayout>
          <c:xMode val="edge"/>
          <c:yMode val="edge"/>
          <c:x val="0.29449290979390041"/>
          <c:y val="0.10137799240351754"/>
          <c:w val="0.38450668739721316"/>
          <c:h val="7.284154435378358E-2"/>
        </c:manualLayout>
      </c:layout>
      <c:overlay val="0"/>
    </c:legend>
    <c:plotVisOnly val="1"/>
    <c:dispBlanksAs val="zero"/>
    <c:showDLblsOverMax val="0"/>
  </c:chart>
  <c:printSettings>
    <c:headerFooter/>
    <c:pageMargins b="0.75000000000001077" l="0.70000000000000062" r="0.70000000000000062" t="0.75000000000001077"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tx>
            <c:strRef>
              <c:f>'Input-IS Y8'!$B$283</c:f>
              <c:strCache>
                <c:ptCount val="1"/>
                <c:pt idx="0">
                  <c:v>% of Total Earned Income</c:v>
                </c:pt>
              </c:strCache>
            </c:strRef>
          </c:tx>
          <c:dPt>
            <c:idx val="0"/>
            <c:bubble3D val="0"/>
            <c:extLst>
              <c:ext xmlns:c16="http://schemas.microsoft.com/office/drawing/2014/chart" uri="{C3380CC4-5D6E-409C-BE32-E72D297353CC}">
                <c16:uniqueId val="{00000000-74E5-45B2-BD50-79F3BA088EC7}"/>
              </c:ext>
            </c:extLst>
          </c:dPt>
          <c:dPt>
            <c:idx val="1"/>
            <c:bubble3D val="0"/>
            <c:extLst>
              <c:ext xmlns:c16="http://schemas.microsoft.com/office/drawing/2014/chart" uri="{C3380CC4-5D6E-409C-BE32-E72D297353CC}">
                <c16:uniqueId val="{00000001-74E5-45B2-BD50-79F3BA088EC7}"/>
              </c:ext>
            </c:extLst>
          </c:dPt>
          <c:dPt>
            <c:idx val="2"/>
            <c:bubble3D val="0"/>
            <c:extLst>
              <c:ext xmlns:c16="http://schemas.microsoft.com/office/drawing/2014/chart" uri="{C3380CC4-5D6E-409C-BE32-E72D297353CC}">
                <c16:uniqueId val="{00000002-74E5-45B2-BD50-79F3BA088EC7}"/>
              </c:ext>
            </c:extLst>
          </c:dPt>
          <c:dPt>
            <c:idx val="3"/>
            <c:bubble3D val="0"/>
            <c:extLst>
              <c:ext xmlns:c16="http://schemas.microsoft.com/office/drawing/2014/chart" uri="{C3380CC4-5D6E-409C-BE32-E72D297353CC}">
                <c16:uniqueId val="{00000003-74E5-45B2-BD50-79F3BA088EC7}"/>
              </c:ext>
            </c:extLst>
          </c:dPt>
          <c:dPt>
            <c:idx val="4"/>
            <c:bubble3D val="0"/>
            <c:extLst>
              <c:ext xmlns:c16="http://schemas.microsoft.com/office/drawing/2014/chart" uri="{C3380CC4-5D6E-409C-BE32-E72D297353CC}">
                <c16:uniqueId val="{00000004-74E5-45B2-BD50-79F3BA088EC7}"/>
              </c:ext>
            </c:extLst>
          </c:dPt>
          <c:dPt>
            <c:idx val="5"/>
            <c:bubble3D val="0"/>
            <c:extLst>
              <c:ext xmlns:c16="http://schemas.microsoft.com/office/drawing/2014/chart" uri="{C3380CC4-5D6E-409C-BE32-E72D297353CC}">
                <c16:uniqueId val="{00000005-74E5-45B2-BD50-79F3BA088EC7}"/>
              </c:ext>
            </c:extLst>
          </c:dPt>
          <c:dPt>
            <c:idx val="6"/>
            <c:bubble3D val="0"/>
            <c:extLst>
              <c:ext xmlns:c16="http://schemas.microsoft.com/office/drawing/2014/chart" uri="{C3380CC4-5D6E-409C-BE32-E72D297353CC}">
                <c16:uniqueId val="{00000006-74E5-45B2-BD50-79F3BA088EC7}"/>
              </c:ext>
            </c:extLst>
          </c:dPt>
          <c:dLbls>
            <c:spPr>
              <a:noFill/>
              <a:ln>
                <a:noFill/>
              </a:ln>
              <a:effectLst/>
            </c:spPr>
            <c:txPr>
              <a:bodyPr/>
              <a:lstStyle/>
              <a:p>
                <a:pPr>
                  <a:defRPr sz="11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extLst>
          </c:dLbls>
          <c:cat>
            <c:strRef>
              <c:f>'Input-IS Y8'!$D$265:$J$265</c:f>
              <c:strCache>
                <c:ptCount val="4"/>
                <c:pt idx="0">
                  <c:v>Training</c:v>
                </c:pt>
                <c:pt idx="1">
                  <c:v>Conference</c:v>
                </c:pt>
                <c:pt idx="2">
                  <c:v>Research</c:v>
                </c:pt>
                <c:pt idx="3">
                  <c:v>Publications</c:v>
                </c:pt>
              </c:strCache>
            </c:strRef>
          </c:cat>
          <c:val>
            <c:numRef>
              <c:f>'Input-IS Y8'!$D$283:$J$283</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7-74E5-45B2-BD50-79F3BA088EC7}"/>
            </c:ext>
          </c:extLst>
        </c:ser>
        <c:dLbls>
          <c:showLegendKey val="0"/>
          <c:showVal val="0"/>
          <c:showCatName val="0"/>
          <c:showSerName val="0"/>
          <c:showPercent val="0"/>
          <c:showBubbleSize val="0"/>
          <c:showLeaderLines val="0"/>
        </c:dLbls>
        <c:firstSliceAng val="0"/>
      </c:pieChart>
      <c:spPr>
        <a:noFill/>
        <a:ln w="25400">
          <a:noFill/>
        </a:ln>
      </c:spPr>
    </c:plotArea>
    <c:legend>
      <c:legendPos val="b"/>
      <c:layout>
        <c:manualLayout>
          <c:xMode val="edge"/>
          <c:yMode val="edge"/>
          <c:x val="1.6801945290989238E-2"/>
          <c:y val="0.86469985606637878"/>
          <c:w val="0.96331471700888527"/>
          <c:h val="0.11499252109615331"/>
        </c:manualLayout>
      </c:layout>
      <c:overlay val="0"/>
      <c:txPr>
        <a:bodyPr/>
        <a:lstStyle/>
        <a:p>
          <a:pPr rtl="0">
            <a:defRPr/>
          </a:pPr>
          <a:endParaRPr lang="en-US"/>
        </a:p>
      </c:txPr>
    </c:legend>
    <c:plotVisOnly val="1"/>
    <c:dispBlanksAs val="zero"/>
    <c:showDLblsOverMax val="0"/>
  </c:chart>
  <c:printSettings>
    <c:headerFooter/>
    <c:pageMargins b="0.75000000000001055" l="0.70000000000000062" r="0.70000000000000062" t="0.75000000000001055"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26673565804274463"/>
          <c:y val="0.21496429881749016"/>
          <c:w val="0.40938582677165752"/>
          <c:h val="0.61627973922614565"/>
        </c:manualLayout>
      </c:layout>
      <c:pieChart>
        <c:varyColors val="1"/>
        <c:ser>
          <c:idx val="0"/>
          <c:order val="0"/>
          <c:tx>
            <c:strRef>
              <c:f>'Input-IS Y8'!$B$279</c:f>
              <c:strCache>
                <c:ptCount val="1"/>
                <c:pt idx="0">
                  <c:v>% Total Net Income</c:v>
                </c:pt>
              </c:strCache>
            </c:strRef>
          </c:tx>
          <c:dPt>
            <c:idx val="0"/>
            <c:bubble3D val="0"/>
            <c:extLst>
              <c:ext xmlns:c16="http://schemas.microsoft.com/office/drawing/2014/chart" uri="{C3380CC4-5D6E-409C-BE32-E72D297353CC}">
                <c16:uniqueId val="{00000000-9E07-465A-95EC-4220890DF30C}"/>
              </c:ext>
            </c:extLst>
          </c:dPt>
          <c:dPt>
            <c:idx val="1"/>
            <c:bubble3D val="0"/>
            <c:extLst>
              <c:ext xmlns:c16="http://schemas.microsoft.com/office/drawing/2014/chart" uri="{C3380CC4-5D6E-409C-BE32-E72D297353CC}">
                <c16:uniqueId val="{00000001-9E07-465A-95EC-4220890DF30C}"/>
              </c:ext>
            </c:extLst>
          </c:dPt>
          <c:dPt>
            <c:idx val="2"/>
            <c:bubble3D val="0"/>
            <c:extLst>
              <c:ext xmlns:c16="http://schemas.microsoft.com/office/drawing/2014/chart" uri="{C3380CC4-5D6E-409C-BE32-E72D297353CC}">
                <c16:uniqueId val="{00000002-9E07-465A-95EC-4220890DF30C}"/>
              </c:ext>
            </c:extLst>
          </c:dPt>
          <c:dPt>
            <c:idx val="3"/>
            <c:bubble3D val="0"/>
            <c:extLst>
              <c:ext xmlns:c16="http://schemas.microsoft.com/office/drawing/2014/chart" uri="{C3380CC4-5D6E-409C-BE32-E72D297353CC}">
                <c16:uniqueId val="{00000003-9E07-465A-95EC-4220890DF30C}"/>
              </c:ext>
            </c:extLst>
          </c:dPt>
          <c:dPt>
            <c:idx val="4"/>
            <c:bubble3D val="0"/>
            <c:extLst>
              <c:ext xmlns:c16="http://schemas.microsoft.com/office/drawing/2014/chart" uri="{C3380CC4-5D6E-409C-BE32-E72D297353CC}">
                <c16:uniqueId val="{00000004-9E07-465A-95EC-4220890DF30C}"/>
              </c:ext>
            </c:extLst>
          </c:dPt>
          <c:dPt>
            <c:idx val="5"/>
            <c:bubble3D val="0"/>
            <c:extLst>
              <c:ext xmlns:c16="http://schemas.microsoft.com/office/drawing/2014/chart" uri="{C3380CC4-5D6E-409C-BE32-E72D297353CC}">
                <c16:uniqueId val="{00000005-9E07-465A-95EC-4220890DF30C}"/>
              </c:ext>
            </c:extLst>
          </c:dPt>
          <c:dPt>
            <c:idx val="6"/>
            <c:bubble3D val="0"/>
            <c:extLst>
              <c:ext xmlns:c16="http://schemas.microsoft.com/office/drawing/2014/chart" uri="{C3380CC4-5D6E-409C-BE32-E72D297353CC}">
                <c16:uniqueId val="{00000006-9E07-465A-95EC-4220890DF30C}"/>
              </c:ext>
            </c:extLst>
          </c:dPt>
          <c:dLbls>
            <c:spPr>
              <a:noFill/>
              <a:ln>
                <a:noFill/>
              </a:ln>
              <a:effectLst/>
            </c:spPr>
            <c:txPr>
              <a:bodyPr/>
              <a:lstStyle/>
              <a:p>
                <a:pPr>
                  <a:defRPr sz="1100"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extLst>
          </c:dLbls>
          <c:cat>
            <c:strRef>
              <c:f>'Input-IS Y8'!$D$265:$J$265</c:f>
              <c:strCache>
                <c:ptCount val="4"/>
                <c:pt idx="0">
                  <c:v>Training</c:v>
                </c:pt>
                <c:pt idx="1">
                  <c:v>Conference</c:v>
                </c:pt>
                <c:pt idx="2">
                  <c:v>Research</c:v>
                </c:pt>
                <c:pt idx="3">
                  <c:v>Publications</c:v>
                </c:pt>
              </c:strCache>
            </c:strRef>
          </c:cat>
          <c:val>
            <c:numRef>
              <c:f>'Input-IS Y8'!$D$279:$J$279</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7-9E07-465A-95EC-4220890DF30C}"/>
            </c:ext>
          </c:extLst>
        </c:ser>
        <c:dLbls>
          <c:showLegendKey val="0"/>
          <c:showVal val="0"/>
          <c:showCatName val="0"/>
          <c:showSerName val="0"/>
          <c:showPercent val="0"/>
          <c:showBubbleSize val="0"/>
          <c:showLeaderLines val="0"/>
        </c:dLbls>
        <c:firstSliceAng val="0"/>
      </c:pieChart>
      <c:spPr>
        <a:noFill/>
        <a:ln w="25400">
          <a:noFill/>
        </a:ln>
      </c:spPr>
    </c:plotArea>
    <c:legend>
      <c:legendPos val="b"/>
      <c:layout>
        <c:manualLayout>
          <c:xMode val="edge"/>
          <c:yMode val="edge"/>
          <c:x val="6.192538432695913E-3"/>
          <c:y val="0.81810487398752574"/>
          <c:w val="0.97241882264716917"/>
          <c:h val="0.15441904439364434"/>
        </c:manualLayout>
      </c:layout>
      <c:overlay val="0"/>
      <c:txPr>
        <a:bodyPr/>
        <a:lstStyle/>
        <a:p>
          <a:pPr rtl="0">
            <a:defRPr/>
          </a:pPr>
          <a:endParaRPr lang="en-US"/>
        </a:p>
      </c:txPr>
    </c:legend>
    <c:plotVisOnly val="1"/>
    <c:dispBlanksAs val="zero"/>
    <c:showDLblsOverMax val="0"/>
  </c:chart>
  <c:printSettings>
    <c:headerFooter/>
    <c:pageMargins b="0.75000000000001077" l="0.70000000000000062" r="0.70000000000000062" t="0.75000000000001077"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Unit</a:t>
            </a:r>
            <a:r>
              <a:rPr lang="en-US" baseline="0"/>
              <a:t> Performance</a:t>
            </a:r>
            <a:endParaRPr lang="en-US"/>
          </a:p>
        </c:rich>
      </c:tx>
      <c:overlay val="1"/>
    </c:title>
    <c:autoTitleDeleted val="0"/>
    <c:plotArea>
      <c:layout>
        <c:manualLayout>
          <c:layoutTarget val="inner"/>
          <c:xMode val="edge"/>
          <c:yMode val="edge"/>
          <c:x val="5.8319560570392621E-2"/>
          <c:y val="0.14979026413239577"/>
          <c:w val="0.91798804233331499"/>
          <c:h val="0.62589623426982399"/>
        </c:manualLayout>
      </c:layout>
      <c:lineChart>
        <c:grouping val="standard"/>
        <c:varyColors val="0"/>
        <c:ser>
          <c:idx val="0"/>
          <c:order val="0"/>
          <c:tx>
            <c:strRef>
              <c:f>'Input-IS Y8'!$B$267</c:f>
              <c:strCache>
                <c:ptCount val="1"/>
                <c:pt idx="0">
                  <c:v>Current Price</c:v>
                </c:pt>
              </c:strCache>
            </c:strRef>
          </c:tx>
          <c:marker>
            <c:symbol val="none"/>
          </c:marker>
          <c:cat>
            <c:strRef>
              <c:f>'Input-IS Y8'!$D$265:$J$265</c:f>
              <c:strCache>
                <c:ptCount val="4"/>
                <c:pt idx="0">
                  <c:v>Training</c:v>
                </c:pt>
                <c:pt idx="1">
                  <c:v>Conference</c:v>
                </c:pt>
                <c:pt idx="2">
                  <c:v>Research</c:v>
                </c:pt>
                <c:pt idx="3">
                  <c:v>Publications</c:v>
                </c:pt>
              </c:strCache>
            </c:strRef>
          </c:cat>
          <c:val>
            <c:numRef>
              <c:f>'Input-IS Y8'!$D$267:$J$267</c:f>
              <c:numCache>
                <c:formatCode>_(* #,##0_);_(* \(#,##0\);_(* "-"??_);_(@_)</c:formatCode>
                <c:ptCount val="7"/>
              </c:numCache>
            </c:numRef>
          </c:val>
          <c:smooth val="0"/>
          <c:extLst>
            <c:ext xmlns:c16="http://schemas.microsoft.com/office/drawing/2014/chart" uri="{C3380CC4-5D6E-409C-BE32-E72D297353CC}">
              <c16:uniqueId val="{00000000-1198-4EB7-8585-01394861E7B7}"/>
            </c:ext>
          </c:extLst>
        </c:ser>
        <c:ser>
          <c:idx val="1"/>
          <c:order val="1"/>
          <c:tx>
            <c:strRef>
              <c:f>'Input-IS Y8'!$B$269</c:f>
              <c:strCache>
                <c:ptCount val="1"/>
                <c:pt idx="0">
                  <c:v>Subsidy</c:v>
                </c:pt>
              </c:strCache>
            </c:strRef>
          </c:tx>
          <c:marker>
            <c:symbol val="none"/>
          </c:marker>
          <c:cat>
            <c:strRef>
              <c:f>'Input-IS Y8'!$D$265:$J$265</c:f>
              <c:strCache>
                <c:ptCount val="4"/>
                <c:pt idx="0">
                  <c:v>Training</c:v>
                </c:pt>
                <c:pt idx="1">
                  <c:v>Conference</c:v>
                </c:pt>
                <c:pt idx="2">
                  <c:v>Research</c:v>
                </c:pt>
                <c:pt idx="3">
                  <c:v>Publications</c:v>
                </c:pt>
              </c:strCache>
            </c:strRef>
          </c:cat>
          <c:val>
            <c:numRef>
              <c:f>'Input-IS Y8'!$D$269:$J$269</c:f>
              <c:numCache>
                <c:formatCode>_(* #,##0_);_(* \(#,##0\);_(* "-"??_);_(@_)</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1-1198-4EB7-8585-01394861E7B7}"/>
            </c:ext>
          </c:extLst>
        </c:ser>
        <c:ser>
          <c:idx val="2"/>
          <c:order val="2"/>
          <c:tx>
            <c:strRef>
              <c:f>'Input-IS Y8'!$B$268</c:f>
              <c:strCache>
                <c:ptCount val="1"/>
                <c:pt idx="0">
                  <c:v>Unit Cost</c:v>
                </c:pt>
              </c:strCache>
            </c:strRef>
          </c:tx>
          <c:marker>
            <c:symbol val="none"/>
          </c:marker>
          <c:cat>
            <c:strRef>
              <c:f>'Input-IS Y8'!$D$265:$J$265</c:f>
              <c:strCache>
                <c:ptCount val="4"/>
                <c:pt idx="0">
                  <c:v>Training</c:v>
                </c:pt>
                <c:pt idx="1">
                  <c:v>Conference</c:v>
                </c:pt>
                <c:pt idx="2">
                  <c:v>Research</c:v>
                </c:pt>
                <c:pt idx="3">
                  <c:v>Publications</c:v>
                </c:pt>
              </c:strCache>
            </c:strRef>
          </c:cat>
          <c:val>
            <c:numRef>
              <c:f>'Input-IS Y8'!$D$268:$J$268</c:f>
              <c:numCache>
                <c:formatCode>_(* #,##0_);_(* \(#,##0\);_(* "-"??_);_(@_)</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2-1198-4EB7-8585-01394861E7B7}"/>
            </c:ext>
          </c:extLst>
        </c:ser>
        <c:dLbls>
          <c:showLegendKey val="0"/>
          <c:showVal val="0"/>
          <c:showCatName val="0"/>
          <c:showSerName val="0"/>
          <c:showPercent val="0"/>
          <c:showBubbleSize val="0"/>
        </c:dLbls>
        <c:smooth val="0"/>
        <c:axId val="280437160"/>
        <c:axId val="280437552"/>
      </c:lineChart>
      <c:catAx>
        <c:axId val="280437160"/>
        <c:scaling>
          <c:orientation val="minMax"/>
        </c:scaling>
        <c:delete val="0"/>
        <c:axPos val="b"/>
        <c:numFmt formatCode="General" sourceLinked="1"/>
        <c:majorTickMark val="out"/>
        <c:minorTickMark val="none"/>
        <c:tickLblPos val="nextTo"/>
        <c:crossAx val="280437552"/>
        <c:crosses val="autoZero"/>
        <c:auto val="1"/>
        <c:lblAlgn val="ctr"/>
        <c:lblOffset val="100"/>
        <c:noMultiLvlLbl val="0"/>
      </c:catAx>
      <c:valAx>
        <c:axId val="280437552"/>
        <c:scaling>
          <c:orientation val="minMax"/>
          <c:min val="0"/>
        </c:scaling>
        <c:delete val="0"/>
        <c:axPos val="l"/>
        <c:majorGridlines/>
        <c:numFmt formatCode="_(* #,##0_);_(* \(#,##0\);_(* &quot;-&quot;_);_(@_)" sourceLinked="0"/>
        <c:majorTickMark val="out"/>
        <c:minorTickMark val="none"/>
        <c:tickLblPos val="nextTo"/>
        <c:crossAx val="280437160"/>
        <c:crosses val="autoZero"/>
        <c:crossBetween val="between"/>
      </c:valAx>
    </c:plotArea>
    <c:legend>
      <c:legendPos val="b"/>
      <c:overlay val="0"/>
    </c:legend>
    <c:plotVisOnly val="1"/>
    <c:dispBlanksAs val="gap"/>
    <c:showDLblsOverMax val="0"/>
  </c:chart>
  <c:printSettings>
    <c:headerFooter/>
    <c:pageMargins b="0.75000000000001099" l="0.70000000000000062" r="0.70000000000000062" t="0.75000000000001099"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Recovery by</a:t>
            </a:r>
            <a:r>
              <a:rPr lang="en-US" baseline="0"/>
              <a:t> Product</a:t>
            </a:r>
            <a:endParaRPr lang="en-US"/>
          </a:p>
        </c:rich>
      </c:tx>
      <c:overlay val="1"/>
    </c:title>
    <c:autoTitleDeleted val="0"/>
    <c:plotArea>
      <c:layout>
        <c:manualLayout>
          <c:layoutTarget val="inner"/>
          <c:xMode val="edge"/>
          <c:yMode val="edge"/>
          <c:x val="5.8319560570392621E-2"/>
          <c:y val="0.14979026413239593"/>
          <c:w val="0.91798804233331521"/>
          <c:h val="0.62589623426982444"/>
        </c:manualLayout>
      </c:layout>
      <c:barChart>
        <c:barDir val="col"/>
        <c:grouping val="stacked"/>
        <c:varyColors val="0"/>
        <c:ser>
          <c:idx val="0"/>
          <c:order val="0"/>
          <c:tx>
            <c:strRef>
              <c:f>'Input-IS Y8'!$B$302</c:f>
              <c:strCache>
                <c:ptCount val="1"/>
                <c:pt idx="0">
                  <c:v>Earned Income</c:v>
                </c:pt>
              </c:strCache>
            </c:strRef>
          </c:tx>
          <c:invertIfNegative val="0"/>
          <c:cat>
            <c:strRef>
              <c:f>'Input-IS Y8'!$D$265:$J$265</c:f>
              <c:strCache>
                <c:ptCount val="4"/>
                <c:pt idx="0">
                  <c:v>Training</c:v>
                </c:pt>
                <c:pt idx="1">
                  <c:v>Conference</c:v>
                </c:pt>
                <c:pt idx="2">
                  <c:v>Research</c:v>
                </c:pt>
                <c:pt idx="3">
                  <c:v>Publications</c:v>
                </c:pt>
              </c:strCache>
            </c:strRef>
          </c:cat>
          <c:val>
            <c:numRef>
              <c:f>'Input-IS Y8'!$D$302:$J$302</c:f>
              <c:numCache>
                <c:formatCode>_(* #,##0_);_(* \(#,##0\);_(*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F99F-4D24-A8AA-FD6E2583818F}"/>
            </c:ext>
          </c:extLst>
        </c:ser>
        <c:ser>
          <c:idx val="1"/>
          <c:order val="1"/>
          <c:tx>
            <c:strRef>
              <c:f>'Input-IS Y8'!$B$303</c:f>
              <c:strCache>
                <c:ptCount val="1"/>
                <c:pt idx="0">
                  <c:v>Total Cost</c:v>
                </c:pt>
              </c:strCache>
            </c:strRef>
          </c:tx>
          <c:invertIfNegative val="0"/>
          <c:cat>
            <c:strRef>
              <c:f>'Input-IS Y8'!$D$265:$J$265</c:f>
              <c:strCache>
                <c:ptCount val="4"/>
                <c:pt idx="0">
                  <c:v>Training</c:v>
                </c:pt>
                <c:pt idx="1">
                  <c:v>Conference</c:v>
                </c:pt>
                <c:pt idx="2">
                  <c:v>Research</c:v>
                </c:pt>
                <c:pt idx="3">
                  <c:v>Publications</c:v>
                </c:pt>
              </c:strCache>
            </c:strRef>
          </c:cat>
          <c:val>
            <c:numRef>
              <c:f>'Input-IS Y8'!$D$303:$J$303</c:f>
              <c:numCache>
                <c:formatCode>_(* #,##0_);_(* \(#,##0\);_(*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F99F-4D24-A8AA-FD6E2583818F}"/>
            </c:ext>
          </c:extLst>
        </c:ser>
        <c:dLbls>
          <c:showLegendKey val="0"/>
          <c:showVal val="0"/>
          <c:showCatName val="0"/>
          <c:showSerName val="0"/>
          <c:showPercent val="0"/>
          <c:showBubbleSize val="0"/>
        </c:dLbls>
        <c:gapWidth val="50"/>
        <c:overlap val="100"/>
        <c:axId val="280438336"/>
        <c:axId val="280438728"/>
      </c:barChart>
      <c:lineChart>
        <c:grouping val="standard"/>
        <c:varyColors val="0"/>
        <c:ser>
          <c:idx val="2"/>
          <c:order val="2"/>
          <c:tx>
            <c:strRef>
              <c:f>'Input-IS Y8'!$B$304</c:f>
              <c:strCache>
                <c:ptCount val="1"/>
                <c:pt idx="0">
                  <c:v>% Cost Recovery</c:v>
                </c:pt>
              </c:strCache>
            </c:strRef>
          </c:tx>
          <c:cat>
            <c:strRef>
              <c:f>'Input-IS Y8'!$D$265:$J$265</c:f>
              <c:strCache>
                <c:ptCount val="4"/>
                <c:pt idx="0">
                  <c:v>Training</c:v>
                </c:pt>
                <c:pt idx="1">
                  <c:v>Conference</c:v>
                </c:pt>
                <c:pt idx="2">
                  <c:v>Research</c:v>
                </c:pt>
                <c:pt idx="3">
                  <c:v>Publications</c:v>
                </c:pt>
              </c:strCache>
            </c:strRef>
          </c:cat>
          <c:val>
            <c:numRef>
              <c:f>'Input-IS Y8'!$D$304:$J$304</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2-F99F-4D24-A8AA-FD6E2583818F}"/>
            </c:ext>
          </c:extLst>
        </c:ser>
        <c:dLbls>
          <c:showLegendKey val="0"/>
          <c:showVal val="0"/>
          <c:showCatName val="0"/>
          <c:showSerName val="0"/>
          <c:showPercent val="0"/>
          <c:showBubbleSize val="0"/>
        </c:dLbls>
        <c:marker val="1"/>
        <c:smooth val="0"/>
        <c:axId val="280439120"/>
        <c:axId val="280439512"/>
      </c:lineChart>
      <c:catAx>
        <c:axId val="280438336"/>
        <c:scaling>
          <c:orientation val="minMax"/>
        </c:scaling>
        <c:delete val="0"/>
        <c:axPos val="b"/>
        <c:numFmt formatCode="General" sourceLinked="1"/>
        <c:majorTickMark val="out"/>
        <c:minorTickMark val="none"/>
        <c:tickLblPos val="nextTo"/>
        <c:crossAx val="280438728"/>
        <c:crosses val="autoZero"/>
        <c:auto val="1"/>
        <c:lblAlgn val="ctr"/>
        <c:lblOffset val="100"/>
        <c:noMultiLvlLbl val="0"/>
      </c:catAx>
      <c:valAx>
        <c:axId val="280438728"/>
        <c:scaling>
          <c:orientation val="minMax"/>
          <c:min val="0"/>
        </c:scaling>
        <c:delete val="0"/>
        <c:axPos val="l"/>
        <c:majorGridlines/>
        <c:numFmt formatCode="_(* #,##0_);_(* \(#,##0\);_(* &quot;-&quot;_);_(@_)" sourceLinked="0"/>
        <c:majorTickMark val="out"/>
        <c:minorTickMark val="none"/>
        <c:tickLblPos val="nextTo"/>
        <c:crossAx val="280438336"/>
        <c:crosses val="autoZero"/>
        <c:crossBetween val="between"/>
      </c:valAx>
      <c:catAx>
        <c:axId val="280439120"/>
        <c:scaling>
          <c:orientation val="minMax"/>
        </c:scaling>
        <c:delete val="1"/>
        <c:axPos val="b"/>
        <c:numFmt formatCode="General" sourceLinked="1"/>
        <c:majorTickMark val="out"/>
        <c:minorTickMark val="none"/>
        <c:tickLblPos val="nextTo"/>
        <c:crossAx val="280439512"/>
        <c:crosses val="autoZero"/>
        <c:auto val="1"/>
        <c:lblAlgn val="ctr"/>
        <c:lblOffset val="100"/>
        <c:noMultiLvlLbl val="0"/>
      </c:catAx>
      <c:valAx>
        <c:axId val="280439512"/>
        <c:scaling>
          <c:orientation val="minMax"/>
        </c:scaling>
        <c:delete val="0"/>
        <c:axPos val="r"/>
        <c:numFmt formatCode="0%" sourceLinked="1"/>
        <c:majorTickMark val="out"/>
        <c:minorTickMark val="none"/>
        <c:tickLblPos val="nextTo"/>
        <c:crossAx val="280439120"/>
        <c:crosses val="max"/>
        <c:crossBetween val="between"/>
      </c:valAx>
    </c:plotArea>
    <c:legend>
      <c:legendPos val="b"/>
      <c:overlay val="0"/>
    </c:legend>
    <c:plotVisOnly val="1"/>
    <c:dispBlanksAs val="zero"/>
    <c:showDLblsOverMax val="0"/>
  </c:chart>
  <c:printSettings>
    <c:headerFooter/>
    <c:pageMargins b="0.75000000000001121" l="0.70000000000000062" r="0.70000000000000062" t="0.75000000000001121"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Earned and Contributed</a:t>
            </a:r>
            <a:r>
              <a:rPr lang="en-US" baseline="0"/>
              <a:t> Revenue</a:t>
            </a:r>
            <a:endParaRPr lang="en-US"/>
          </a:p>
        </c:rich>
      </c:tx>
      <c:overlay val="1"/>
    </c:title>
    <c:autoTitleDeleted val="0"/>
    <c:plotArea>
      <c:layout>
        <c:manualLayout>
          <c:layoutTarget val="inner"/>
          <c:xMode val="edge"/>
          <c:yMode val="edge"/>
          <c:x val="6.5192437455583091E-2"/>
          <c:y val="0.19410043533078003"/>
          <c:w val="0.91798804233331477"/>
          <c:h val="0.69437558975822256"/>
        </c:manualLayout>
      </c:layout>
      <c:barChart>
        <c:barDir val="col"/>
        <c:grouping val="stacked"/>
        <c:varyColors val="0"/>
        <c:ser>
          <c:idx val="0"/>
          <c:order val="0"/>
          <c:tx>
            <c:strRef>
              <c:f>'Input-IS Y9'!$B$289</c:f>
              <c:strCache>
                <c:ptCount val="1"/>
                <c:pt idx="0">
                  <c:v>% Contributed Income by Product</c:v>
                </c:pt>
              </c:strCache>
            </c:strRef>
          </c:tx>
          <c:invertIfNegative val="0"/>
          <c:dLbls>
            <c:spPr>
              <a:noFill/>
              <a:ln>
                <a:noFill/>
              </a:ln>
              <a:effectLst/>
            </c:spPr>
            <c:txPr>
              <a:bodyPr wrap="square" lIns="38100" tIns="19050" rIns="38100" bIns="19050" anchor="ctr">
                <a:spAutoFit/>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'Input-IS Y9'!$D$281:$J$281</c:f>
              <c:strCache>
                <c:ptCount val="4"/>
                <c:pt idx="0">
                  <c:v>Training</c:v>
                </c:pt>
                <c:pt idx="1">
                  <c:v>Conference</c:v>
                </c:pt>
                <c:pt idx="2">
                  <c:v>Research</c:v>
                </c:pt>
                <c:pt idx="3">
                  <c:v>Publications</c:v>
                </c:pt>
              </c:strCache>
            </c:strRef>
          </c:cat>
          <c:val>
            <c:numRef>
              <c:f>'Input-IS Y9'!$D$289:$J$289</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8808-43AE-8156-4FB68580C49B}"/>
            </c:ext>
          </c:extLst>
        </c:ser>
        <c:ser>
          <c:idx val="1"/>
          <c:order val="1"/>
          <c:tx>
            <c:strRef>
              <c:f>'Input-IS Y9'!$B$288</c:f>
              <c:strCache>
                <c:ptCount val="1"/>
                <c:pt idx="0">
                  <c:v>% Earned Income by Product</c:v>
                </c:pt>
              </c:strCache>
            </c:strRef>
          </c:tx>
          <c:invertIfNegative val="0"/>
          <c:dLbls>
            <c:spPr>
              <a:noFill/>
              <a:ln>
                <a:noFill/>
              </a:ln>
              <a:effectLst/>
            </c:spPr>
            <c:txPr>
              <a:bodyPr wrap="square" lIns="38100" tIns="19050" rIns="38100" bIns="19050" anchor="ctr">
                <a:spAutoFit/>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'Input-IS Y9'!$D$281:$J$281</c:f>
              <c:strCache>
                <c:ptCount val="4"/>
                <c:pt idx="0">
                  <c:v>Training</c:v>
                </c:pt>
                <c:pt idx="1">
                  <c:v>Conference</c:v>
                </c:pt>
                <c:pt idx="2">
                  <c:v>Research</c:v>
                </c:pt>
                <c:pt idx="3">
                  <c:v>Publications</c:v>
                </c:pt>
              </c:strCache>
            </c:strRef>
          </c:cat>
          <c:val>
            <c:numRef>
              <c:f>'Input-IS Y9'!$D$288:$J$288</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8808-43AE-8156-4FB68580C49B}"/>
            </c:ext>
          </c:extLst>
        </c:ser>
        <c:dLbls>
          <c:showLegendKey val="0"/>
          <c:showVal val="0"/>
          <c:showCatName val="0"/>
          <c:showSerName val="0"/>
          <c:showPercent val="0"/>
          <c:showBubbleSize val="0"/>
        </c:dLbls>
        <c:gapWidth val="50"/>
        <c:overlap val="100"/>
        <c:axId val="280439904"/>
        <c:axId val="280440688"/>
      </c:barChart>
      <c:catAx>
        <c:axId val="280439904"/>
        <c:scaling>
          <c:orientation val="minMax"/>
        </c:scaling>
        <c:delete val="0"/>
        <c:axPos val="b"/>
        <c:numFmt formatCode="General" sourceLinked="1"/>
        <c:majorTickMark val="out"/>
        <c:minorTickMark val="none"/>
        <c:tickLblPos val="nextTo"/>
        <c:crossAx val="280440688"/>
        <c:crosses val="autoZero"/>
        <c:auto val="1"/>
        <c:lblAlgn val="ctr"/>
        <c:lblOffset val="100"/>
        <c:noMultiLvlLbl val="0"/>
      </c:catAx>
      <c:valAx>
        <c:axId val="280440688"/>
        <c:scaling>
          <c:orientation val="minMax"/>
          <c:max val="1"/>
          <c:min val="0"/>
        </c:scaling>
        <c:delete val="0"/>
        <c:axPos val="l"/>
        <c:majorGridlines/>
        <c:numFmt formatCode="0%" sourceLinked="1"/>
        <c:majorTickMark val="out"/>
        <c:minorTickMark val="none"/>
        <c:tickLblPos val="nextTo"/>
        <c:crossAx val="280439904"/>
        <c:crosses val="autoZero"/>
        <c:crossBetween val="between"/>
        <c:majorUnit val="0.2"/>
      </c:valAx>
    </c:plotArea>
    <c:legend>
      <c:legendPos val="b"/>
      <c:layout>
        <c:manualLayout>
          <c:xMode val="edge"/>
          <c:yMode val="edge"/>
          <c:x val="0.28404379071384406"/>
          <c:y val="0.10943438716686094"/>
          <c:w val="0.45410935143898379"/>
          <c:h val="7.2841544353783566E-2"/>
        </c:manualLayout>
      </c:layout>
      <c:overlay val="0"/>
    </c:legend>
    <c:plotVisOnly val="1"/>
    <c:dispBlanksAs val="gap"/>
    <c:showDLblsOverMax val="0"/>
  </c:chart>
  <c:printSettings>
    <c:headerFooter/>
    <c:pageMargins b="0.75000000000001077" l="0.70000000000000062" r="0.70000000000000062" t="0.750000000000010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Recovery by</a:t>
            </a:r>
            <a:r>
              <a:rPr lang="en-US" baseline="0"/>
              <a:t> Product</a:t>
            </a:r>
            <a:endParaRPr lang="en-US"/>
          </a:p>
        </c:rich>
      </c:tx>
      <c:overlay val="1"/>
    </c:title>
    <c:autoTitleDeleted val="0"/>
    <c:plotArea>
      <c:layout>
        <c:manualLayout>
          <c:layoutTarget val="inner"/>
          <c:xMode val="edge"/>
          <c:yMode val="edge"/>
          <c:x val="5.8319560570392621E-2"/>
          <c:y val="0.14979026413239493"/>
          <c:w val="0.91798804233331366"/>
          <c:h val="0.62589623426982133"/>
        </c:manualLayout>
      </c:layout>
      <c:barChart>
        <c:barDir val="col"/>
        <c:grouping val="stacked"/>
        <c:varyColors val="0"/>
        <c:ser>
          <c:idx val="0"/>
          <c:order val="0"/>
          <c:tx>
            <c:strRef>
              <c:f>'Input-IS Y1'!$B$302</c:f>
              <c:strCache>
                <c:ptCount val="1"/>
                <c:pt idx="0">
                  <c:v>Earned Income</c:v>
                </c:pt>
              </c:strCache>
            </c:strRef>
          </c:tx>
          <c:invertIfNegative val="0"/>
          <c:cat>
            <c:strRef>
              <c:f>'Input-IS Y1'!$D$265:$J$265</c:f>
              <c:strCache>
                <c:ptCount val="4"/>
                <c:pt idx="0">
                  <c:v>Training</c:v>
                </c:pt>
                <c:pt idx="1">
                  <c:v>Conference</c:v>
                </c:pt>
                <c:pt idx="2">
                  <c:v>Research</c:v>
                </c:pt>
                <c:pt idx="3">
                  <c:v>Publications</c:v>
                </c:pt>
              </c:strCache>
            </c:strRef>
          </c:cat>
          <c:val>
            <c:numRef>
              <c:f>'Input-IS Y1'!$D$302:$J$302</c:f>
              <c:numCache>
                <c:formatCode>_(* #,##0_);_(* \(#,##0\);_(*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830E-4FA1-A9A9-ABE55D399026}"/>
            </c:ext>
          </c:extLst>
        </c:ser>
        <c:ser>
          <c:idx val="1"/>
          <c:order val="1"/>
          <c:tx>
            <c:strRef>
              <c:f>'Input-IS Y1'!$B$303</c:f>
              <c:strCache>
                <c:ptCount val="1"/>
                <c:pt idx="0">
                  <c:v>Total Cost</c:v>
                </c:pt>
              </c:strCache>
            </c:strRef>
          </c:tx>
          <c:invertIfNegative val="0"/>
          <c:cat>
            <c:strRef>
              <c:f>'Input-IS Y1'!$D$265:$J$265</c:f>
              <c:strCache>
                <c:ptCount val="4"/>
                <c:pt idx="0">
                  <c:v>Training</c:v>
                </c:pt>
                <c:pt idx="1">
                  <c:v>Conference</c:v>
                </c:pt>
                <c:pt idx="2">
                  <c:v>Research</c:v>
                </c:pt>
                <c:pt idx="3">
                  <c:v>Publications</c:v>
                </c:pt>
              </c:strCache>
            </c:strRef>
          </c:cat>
          <c:val>
            <c:numRef>
              <c:f>'Input-IS Y1'!$D$303:$J$303</c:f>
              <c:numCache>
                <c:formatCode>_(* #,##0_);_(* \(#,##0\);_(*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830E-4FA1-A9A9-ABE55D399026}"/>
            </c:ext>
          </c:extLst>
        </c:ser>
        <c:dLbls>
          <c:showLegendKey val="0"/>
          <c:showVal val="0"/>
          <c:showCatName val="0"/>
          <c:showSerName val="0"/>
          <c:showPercent val="0"/>
          <c:showBubbleSize val="0"/>
        </c:dLbls>
        <c:gapWidth val="50"/>
        <c:overlap val="100"/>
        <c:axId val="260732720"/>
        <c:axId val="260733112"/>
      </c:barChart>
      <c:lineChart>
        <c:grouping val="standard"/>
        <c:varyColors val="0"/>
        <c:ser>
          <c:idx val="2"/>
          <c:order val="2"/>
          <c:tx>
            <c:strRef>
              <c:f>'Input-IS Y1'!$B$304</c:f>
              <c:strCache>
                <c:ptCount val="1"/>
                <c:pt idx="0">
                  <c:v>% Cost Recovery</c:v>
                </c:pt>
              </c:strCache>
            </c:strRef>
          </c:tx>
          <c:cat>
            <c:strRef>
              <c:f>'Input-IS Y1'!$D$265:$J$265</c:f>
              <c:strCache>
                <c:ptCount val="4"/>
                <c:pt idx="0">
                  <c:v>Training</c:v>
                </c:pt>
                <c:pt idx="1">
                  <c:v>Conference</c:v>
                </c:pt>
                <c:pt idx="2">
                  <c:v>Research</c:v>
                </c:pt>
                <c:pt idx="3">
                  <c:v>Publications</c:v>
                </c:pt>
              </c:strCache>
            </c:strRef>
          </c:cat>
          <c:val>
            <c:numRef>
              <c:f>'Input-IS Y1'!$D$304:$J$304</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2-830E-4FA1-A9A9-ABE55D399026}"/>
            </c:ext>
          </c:extLst>
        </c:ser>
        <c:dLbls>
          <c:showLegendKey val="0"/>
          <c:showVal val="0"/>
          <c:showCatName val="0"/>
          <c:showSerName val="0"/>
          <c:showPercent val="0"/>
          <c:showBubbleSize val="0"/>
        </c:dLbls>
        <c:marker val="1"/>
        <c:smooth val="0"/>
        <c:axId val="260733504"/>
        <c:axId val="260733896"/>
      </c:lineChart>
      <c:catAx>
        <c:axId val="260732720"/>
        <c:scaling>
          <c:orientation val="minMax"/>
        </c:scaling>
        <c:delete val="0"/>
        <c:axPos val="b"/>
        <c:numFmt formatCode="General" sourceLinked="1"/>
        <c:majorTickMark val="out"/>
        <c:minorTickMark val="none"/>
        <c:tickLblPos val="nextTo"/>
        <c:crossAx val="260733112"/>
        <c:crosses val="autoZero"/>
        <c:auto val="1"/>
        <c:lblAlgn val="ctr"/>
        <c:lblOffset val="100"/>
        <c:noMultiLvlLbl val="0"/>
      </c:catAx>
      <c:valAx>
        <c:axId val="260733112"/>
        <c:scaling>
          <c:orientation val="minMax"/>
          <c:min val="0"/>
        </c:scaling>
        <c:delete val="0"/>
        <c:axPos val="l"/>
        <c:majorGridlines/>
        <c:numFmt formatCode="_(* #,##0_);_(* \(#,##0\);_(* &quot;-&quot;_);_(@_)" sourceLinked="0"/>
        <c:majorTickMark val="out"/>
        <c:minorTickMark val="none"/>
        <c:tickLblPos val="nextTo"/>
        <c:crossAx val="260732720"/>
        <c:crosses val="autoZero"/>
        <c:crossBetween val="between"/>
      </c:valAx>
      <c:catAx>
        <c:axId val="260733504"/>
        <c:scaling>
          <c:orientation val="minMax"/>
        </c:scaling>
        <c:delete val="1"/>
        <c:axPos val="b"/>
        <c:numFmt formatCode="General" sourceLinked="1"/>
        <c:majorTickMark val="out"/>
        <c:minorTickMark val="none"/>
        <c:tickLblPos val="nextTo"/>
        <c:crossAx val="260733896"/>
        <c:crosses val="autoZero"/>
        <c:auto val="1"/>
        <c:lblAlgn val="ctr"/>
        <c:lblOffset val="100"/>
        <c:noMultiLvlLbl val="0"/>
      </c:catAx>
      <c:valAx>
        <c:axId val="260733896"/>
        <c:scaling>
          <c:orientation val="minMax"/>
        </c:scaling>
        <c:delete val="0"/>
        <c:axPos val="r"/>
        <c:numFmt formatCode="0%" sourceLinked="1"/>
        <c:majorTickMark val="out"/>
        <c:minorTickMark val="none"/>
        <c:tickLblPos val="nextTo"/>
        <c:crossAx val="260733504"/>
        <c:crosses val="max"/>
        <c:crossBetween val="between"/>
      </c:valAx>
    </c:plotArea>
    <c:legend>
      <c:legendPos val="b"/>
      <c:overlay val="0"/>
    </c:legend>
    <c:plotVisOnly val="1"/>
    <c:dispBlanksAs val="zero"/>
    <c:showDLblsOverMax val="0"/>
  </c:chart>
  <c:printSettings>
    <c:headerFooter/>
    <c:pageMargins b="0.75000000000000966" l="0.70000000000000062" r="0.70000000000000062" t="0.75000000000000966"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Direct and Overhead Costs by Product</a:t>
            </a:r>
          </a:p>
        </c:rich>
      </c:tx>
      <c:overlay val="0"/>
    </c:title>
    <c:autoTitleDeleted val="0"/>
    <c:plotArea>
      <c:layout>
        <c:manualLayout>
          <c:layoutTarget val="inner"/>
          <c:xMode val="edge"/>
          <c:yMode val="edge"/>
          <c:x val="6.5192437455583091E-2"/>
          <c:y val="0.2061850274757952"/>
          <c:w val="0.91798804233331499"/>
          <c:h val="0.68229099761321665"/>
        </c:manualLayout>
      </c:layout>
      <c:barChart>
        <c:barDir val="col"/>
        <c:grouping val="stacked"/>
        <c:varyColors val="0"/>
        <c:ser>
          <c:idx val="0"/>
          <c:order val="0"/>
          <c:tx>
            <c:strRef>
              <c:f>'Input-IS Y9'!$B$298</c:f>
              <c:strCache>
                <c:ptCount val="1"/>
                <c:pt idx="0">
                  <c:v>% Direct Costs by Product</c:v>
                </c:pt>
              </c:strCache>
            </c:strRef>
          </c:tx>
          <c:invertIfNegative val="0"/>
          <c:dLbls>
            <c:dLbl>
              <c:idx val="4"/>
              <c:layout>
                <c:manualLayout>
                  <c:x val="0"/>
                  <c:y val="-2.014098690835850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FA6-4A99-87EE-9D36AD06D79F}"/>
                </c:ext>
              </c:extLst>
            </c:dLbl>
            <c:dLbl>
              <c:idx val="5"/>
              <c:layout>
                <c:manualLayout>
                  <c:x val="0"/>
                  <c:y val="-2.416918429002997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FA6-4A99-87EE-9D36AD06D79F}"/>
                </c:ext>
              </c:extLst>
            </c:dLbl>
            <c:dLbl>
              <c:idx val="6"/>
              <c:layout>
                <c:manualLayout>
                  <c:x val="0"/>
                  <c:y val="-2.416918429002997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FA6-4A99-87EE-9D36AD06D79F}"/>
                </c:ext>
              </c:extLst>
            </c:dLbl>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'Input-IS Y9'!$D$291:$J$291</c:f>
              <c:strCache>
                <c:ptCount val="4"/>
                <c:pt idx="0">
                  <c:v>Training</c:v>
                </c:pt>
                <c:pt idx="1">
                  <c:v>Conference</c:v>
                </c:pt>
                <c:pt idx="2">
                  <c:v>Research</c:v>
                </c:pt>
                <c:pt idx="3">
                  <c:v>Publications</c:v>
                </c:pt>
              </c:strCache>
            </c:strRef>
          </c:cat>
          <c:val>
            <c:numRef>
              <c:f>'Input-IS Y9'!$D$298:$J$298</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3-EFA6-4A99-87EE-9D36AD06D79F}"/>
            </c:ext>
          </c:extLst>
        </c:ser>
        <c:ser>
          <c:idx val="1"/>
          <c:order val="1"/>
          <c:tx>
            <c:strRef>
              <c:f>'Input-IS Y9'!$B$299</c:f>
              <c:strCache>
                <c:ptCount val="1"/>
                <c:pt idx="0">
                  <c:v>% Overhead Costs by Product</c:v>
                </c:pt>
              </c:strCache>
            </c:strRef>
          </c:tx>
          <c:invertIfNegative val="0"/>
          <c:dLbls>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'Input-IS Y9'!$D$291:$J$291</c:f>
              <c:strCache>
                <c:ptCount val="4"/>
                <c:pt idx="0">
                  <c:v>Training</c:v>
                </c:pt>
                <c:pt idx="1">
                  <c:v>Conference</c:v>
                </c:pt>
                <c:pt idx="2">
                  <c:v>Research</c:v>
                </c:pt>
                <c:pt idx="3">
                  <c:v>Publications</c:v>
                </c:pt>
              </c:strCache>
            </c:strRef>
          </c:cat>
          <c:val>
            <c:numRef>
              <c:f>'Input-IS Y9'!$D$299:$J$299</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EFA6-4A99-87EE-9D36AD06D79F}"/>
            </c:ext>
          </c:extLst>
        </c:ser>
        <c:dLbls>
          <c:showLegendKey val="0"/>
          <c:showVal val="0"/>
          <c:showCatName val="0"/>
          <c:showSerName val="0"/>
          <c:showPercent val="0"/>
          <c:showBubbleSize val="0"/>
        </c:dLbls>
        <c:gapWidth val="50"/>
        <c:overlap val="100"/>
        <c:axId val="280441472"/>
        <c:axId val="280441864"/>
      </c:barChart>
      <c:catAx>
        <c:axId val="280441472"/>
        <c:scaling>
          <c:orientation val="minMax"/>
        </c:scaling>
        <c:delete val="0"/>
        <c:axPos val="b"/>
        <c:numFmt formatCode="General" sourceLinked="1"/>
        <c:majorTickMark val="out"/>
        <c:minorTickMark val="none"/>
        <c:tickLblPos val="nextTo"/>
        <c:crossAx val="280441864"/>
        <c:crosses val="autoZero"/>
        <c:auto val="1"/>
        <c:lblAlgn val="ctr"/>
        <c:lblOffset val="100"/>
        <c:noMultiLvlLbl val="0"/>
      </c:catAx>
      <c:valAx>
        <c:axId val="280441864"/>
        <c:scaling>
          <c:orientation val="minMax"/>
          <c:max val="1"/>
          <c:min val="0"/>
        </c:scaling>
        <c:delete val="0"/>
        <c:axPos val="l"/>
        <c:majorGridlines/>
        <c:numFmt formatCode="0%" sourceLinked="1"/>
        <c:majorTickMark val="out"/>
        <c:minorTickMark val="none"/>
        <c:tickLblPos val="nextTo"/>
        <c:crossAx val="280441472"/>
        <c:crosses val="autoZero"/>
        <c:crossBetween val="between"/>
        <c:majorUnit val="0.2"/>
      </c:valAx>
    </c:plotArea>
    <c:legend>
      <c:legendPos val="b"/>
      <c:layout>
        <c:manualLayout>
          <c:xMode val="edge"/>
          <c:yMode val="edge"/>
          <c:x val="0.29449290979390041"/>
          <c:y val="0.10137799240351754"/>
          <c:w val="0.38450668739721316"/>
          <c:h val="7.284154435378358E-2"/>
        </c:manualLayout>
      </c:layout>
      <c:overlay val="0"/>
    </c:legend>
    <c:plotVisOnly val="1"/>
    <c:dispBlanksAs val="zero"/>
    <c:showDLblsOverMax val="0"/>
  </c:chart>
  <c:printSettings>
    <c:headerFooter/>
    <c:pageMargins b="0.75000000000001099" l="0.70000000000000062" r="0.70000000000000062" t="0.75000000000001099"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tx>
            <c:strRef>
              <c:f>'Input-IS Y9'!$B$283</c:f>
              <c:strCache>
                <c:ptCount val="1"/>
                <c:pt idx="0">
                  <c:v>% of Total Earned Income</c:v>
                </c:pt>
              </c:strCache>
            </c:strRef>
          </c:tx>
          <c:dPt>
            <c:idx val="0"/>
            <c:bubble3D val="0"/>
            <c:extLst>
              <c:ext xmlns:c16="http://schemas.microsoft.com/office/drawing/2014/chart" uri="{C3380CC4-5D6E-409C-BE32-E72D297353CC}">
                <c16:uniqueId val="{00000000-9603-44AC-9101-4AD5AB36B962}"/>
              </c:ext>
            </c:extLst>
          </c:dPt>
          <c:dPt>
            <c:idx val="1"/>
            <c:bubble3D val="0"/>
            <c:extLst>
              <c:ext xmlns:c16="http://schemas.microsoft.com/office/drawing/2014/chart" uri="{C3380CC4-5D6E-409C-BE32-E72D297353CC}">
                <c16:uniqueId val="{00000001-9603-44AC-9101-4AD5AB36B962}"/>
              </c:ext>
            </c:extLst>
          </c:dPt>
          <c:dPt>
            <c:idx val="2"/>
            <c:bubble3D val="0"/>
            <c:extLst>
              <c:ext xmlns:c16="http://schemas.microsoft.com/office/drawing/2014/chart" uri="{C3380CC4-5D6E-409C-BE32-E72D297353CC}">
                <c16:uniqueId val="{00000002-9603-44AC-9101-4AD5AB36B962}"/>
              </c:ext>
            </c:extLst>
          </c:dPt>
          <c:dPt>
            <c:idx val="3"/>
            <c:bubble3D val="0"/>
            <c:extLst>
              <c:ext xmlns:c16="http://schemas.microsoft.com/office/drawing/2014/chart" uri="{C3380CC4-5D6E-409C-BE32-E72D297353CC}">
                <c16:uniqueId val="{00000003-9603-44AC-9101-4AD5AB36B962}"/>
              </c:ext>
            </c:extLst>
          </c:dPt>
          <c:dPt>
            <c:idx val="4"/>
            <c:bubble3D val="0"/>
            <c:extLst>
              <c:ext xmlns:c16="http://schemas.microsoft.com/office/drawing/2014/chart" uri="{C3380CC4-5D6E-409C-BE32-E72D297353CC}">
                <c16:uniqueId val="{00000004-9603-44AC-9101-4AD5AB36B962}"/>
              </c:ext>
            </c:extLst>
          </c:dPt>
          <c:dPt>
            <c:idx val="5"/>
            <c:bubble3D val="0"/>
            <c:extLst>
              <c:ext xmlns:c16="http://schemas.microsoft.com/office/drawing/2014/chart" uri="{C3380CC4-5D6E-409C-BE32-E72D297353CC}">
                <c16:uniqueId val="{00000005-9603-44AC-9101-4AD5AB36B962}"/>
              </c:ext>
            </c:extLst>
          </c:dPt>
          <c:dPt>
            <c:idx val="6"/>
            <c:bubble3D val="0"/>
            <c:extLst>
              <c:ext xmlns:c16="http://schemas.microsoft.com/office/drawing/2014/chart" uri="{C3380CC4-5D6E-409C-BE32-E72D297353CC}">
                <c16:uniqueId val="{00000006-9603-44AC-9101-4AD5AB36B962}"/>
              </c:ext>
            </c:extLst>
          </c:dPt>
          <c:dLbls>
            <c:spPr>
              <a:noFill/>
              <a:ln>
                <a:noFill/>
              </a:ln>
              <a:effectLst/>
            </c:spPr>
            <c:txPr>
              <a:bodyPr/>
              <a:lstStyle/>
              <a:p>
                <a:pPr>
                  <a:defRPr sz="11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extLst>
          </c:dLbls>
          <c:cat>
            <c:strRef>
              <c:f>'Input-IS Y9'!$D$265:$J$265</c:f>
              <c:strCache>
                <c:ptCount val="4"/>
                <c:pt idx="0">
                  <c:v>Training</c:v>
                </c:pt>
                <c:pt idx="1">
                  <c:v>Conference</c:v>
                </c:pt>
                <c:pt idx="2">
                  <c:v>Research</c:v>
                </c:pt>
                <c:pt idx="3">
                  <c:v>Publications</c:v>
                </c:pt>
              </c:strCache>
            </c:strRef>
          </c:cat>
          <c:val>
            <c:numRef>
              <c:f>'Input-IS Y9'!$D$283:$J$283</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7-9603-44AC-9101-4AD5AB36B962}"/>
            </c:ext>
          </c:extLst>
        </c:ser>
        <c:dLbls>
          <c:showLegendKey val="0"/>
          <c:showVal val="0"/>
          <c:showCatName val="0"/>
          <c:showSerName val="0"/>
          <c:showPercent val="0"/>
          <c:showBubbleSize val="0"/>
          <c:showLeaderLines val="0"/>
        </c:dLbls>
        <c:firstSliceAng val="0"/>
      </c:pieChart>
      <c:spPr>
        <a:noFill/>
        <a:ln w="25400">
          <a:noFill/>
        </a:ln>
      </c:spPr>
    </c:plotArea>
    <c:legend>
      <c:legendPos val="b"/>
      <c:layout>
        <c:manualLayout>
          <c:xMode val="edge"/>
          <c:yMode val="edge"/>
          <c:x val="1.6801945290989238E-2"/>
          <c:y val="0.86469985606637878"/>
          <c:w val="0.96331471700888527"/>
          <c:h val="0.11499252109615331"/>
        </c:manualLayout>
      </c:layout>
      <c:overlay val="0"/>
      <c:txPr>
        <a:bodyPr/>
        <a:lstStyle/>
        <a:p>
          <a:pPr rtl="0">
            <a:defRPr/>
          </a:pPr>
          <a:endParaRPr lang="en-US"/>
        </a:p>
      </c:txPr>
    </c:legend>
    <c:plotVisOnly val="1"/>
    <c:dispBlanksAs val="zero"/>
    <c:showDLblsOverMax val="0"/>
  </c:chart>
  <c:printSettings>
    <c:headerFooter/>
    <c:pageMargins b="0.75000000000001077" l="0.70000000000000062" r="0.70000000000000062" t="0.75000000000001077"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26673565804274463"/>
          <c:y val="0.21496429881749038"/>
          <c:w val="0.40938582677165763"/>
          <c:h val="0.61627973922614565"/>
        </c:manualLayout>
      </c:layout>
      <c:pieChart>
        <c:varyColors val="1"/>
        <c:ser>
          <c:idx val="0"/>
          <c:order val="0"/>
          <c:tx>
            <c:strRef>
              <c:f>'Input-IS Y9'!$B$279</c:f>
              <c:strCache>
                <c:ptCount val="1"/>
                <c:pt idx="0">
                  <c:v>% Total Net Income</c:v>
                </c:pt>
              </c:strCache>
            </c:strRef>
          </c:tx>
          <c:dPt>
            <c:idx val="0"/>
            <c:bubble3D val="0"/>
            <c:extLst>
              <c:ext xmlns:c16="http://schemas.microsoft.com/office/drawing/2014/chart" uri="{C3380CC4-5D6E-409C-BE32-E72D297353CC}">
                <c16:uniqueId val="{00000000-8CE6-4847-8AEF-7606464323D4}"/>
              </c:ext>
            </c:extLst>
          </c:dPt>
          <c:dPt>
            <c:idx val="1"/>
            <c:bubble3D val="0"/>
            <c:extLst>
              <c:ext xmlns:c16="http://schemas.microsoft.com/office/drawing/2014/chart" uri="{C3380CC4-5D6E-409C-BE32-E72D297353CC}">
                <c16:uniqueId val="{00000001-8CE6-4847-8AEF-7606464323D4}"/>
              </c:ext>
            </c:extLst>
          </c:dPt>
          <c:dPt>
            <c:idx val="2"/>
            <c:bubble3D val="0"/>
            <c:extLst>
              <c:ext xmlns:c16="http://schemas.microsoft.com/office/drawing/2014/chart" uri="{C3380CC4-5D6E-409C-BE32-E72D297353CC}">
                <c16:uniqueId val="{00000002-8CE6-4847-8AEF-7606464323D4}"/>
              </c:ext>
            </c:extLst>
          </c:dPt>
          <c:dPt>
            <c:idx val="3"/>
            <c:bubble3D val="0"/>
            <c:extLst>
              <c:ext xmlns:c16="http://schemas.microsoft.com/office/drawing/2014/chart" uri="{C3380CC4-5D6E-409C-BE32-E72D297353CC}">
                <c16:uniqueId val="{00000003-8CE6-4847-8AEF-7606464323D4}"/>
              </c:ext>
            </c:extLst>
          </c:dPt>
          <c:dPt>
            <c:idx val="4"/>
            <c:bubble3D val="0"/>
            <c:extLst>
              <c:ext xmlns:c16="http://schemas.microsoft.com/office/drawing/2014/chart" uri="{C3380CC4-5D6E-409C-BE32-E72D297353CC}">
                <c16:uniqueId val="{00000004-8CE6-4847-8AEF-7606464323D4}"/>
              </c:ext>
            </c:extLst>
          </c:dPt>
          <c:dPt>
            <c:idx val="5"/>
            <c:bubble3D val="0"/>
            <c:extLst>
              <c:ext xmlns:c16="http://schemas.microsoft.com/office/drawing/2014/chart" uri="{C3380CC4-5D6E-409C-BE32-E72D297353CC}">
                <c16:uniqueId val="{00000005-8CE6-4847-8AEF-7606464323D4}"/>
              </c:ext>
            </c:extLst>
          </c:dPt>
          <c:dPt>
            <c:idx val="6"/>
            <c:bubble3D val="0"/>
            <c:extLst>
              <c:ext xmlns:c16="http://schemas.microsoft.com/office/drawing/2014/chart" uri="{C3380CC4-5D6E-409C-BE32-E72D297353CC}">
                <c16:uniqueId val="{00000006-8CE6-4847-8AEF-7606464323D4}"/>
              </c:ext>
            </c:extLst>
          </c:dPt>
          <c:dLbls>
            <c:spPr>
              <a:noFill/>
              <a:ln>
                <a:noFill/>
              </a:ln>
              <a:effectLst/>
            </c:spPr>
            <c:txPr>
              <a:bodyPr/>
              <a:lstStyle/>
              <a:p>
                <a:pPr>
                  <a:defRPr sz="1100"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extLst>
          </c:dLbls>
          <c:cat>
            <c:strRef>
              <c:f>'Input-IS Y9'!$D$265:$J$265</c:f>
              <c:strCache>
                <c:ptCount val="4"/>
                <c:pt idx="0">
                  <c:v>Training</c:v>
                </c:pt>
                <c:pt idx="1">
                  <c:v>Conference</c:v>
                </c:pt>
                <c:pt idx="2">
                  <c:v>Research</c:v>
                </c:pt>
                <c:pt idx="3">
                  <c:v>Publications</c:v>
                </c:pt>
              </c:strCache>
            </c:strRef>
          </c:cat>
          <c:val>
            <c:numRef>
              <c:f>'Input-IS Y9'!$D$279:$J$279</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7-8CE6-4847-8AEF-7606464323D4}"/>
            </c:ext>
          </c:extLst>
        </c:ser>
        <c:dLbls>
          <c:showLegendKey val="0"/>
          <c:showVal val="0"/>
          <c:showCatName val="0"/>
          <c:showSerName val="0"/>
          <c:showPercent val="0"/>
          <c:showBubbleSize val="0"/>
          <c:showLeaderLines val="0"/>
        </c:dLbls>
        <c:firstSliceAng val="0"/>
      </c:pieChart>
      <c:spPr>
        <a:noFill/>
        <a:ln w="25400">
          <a:noFill/>
        </a:ln>
      </c:spPr>
    </c:plotArea>
    <c:legend>
      <c:legendPos val="b"/>
      <c:layout>
        <c:manualLayout>
          <c:xMode val="edge"/>
          <c:yMode val="edge"/>
          <c:x val="6.192538432695913E-3"/>
          <c:y val="0.80735218581548274"/>
          <c:w val="0.97241882264716917"/>
          <c:h val="0.16517173256568735"/>
        </c:manualLayout>
      </c:layout>
      <c:overlay val="0"/>
      <c:txPr>
        <a:bodyPr/>
        <a:lstStyle/>
        <a:p>
          <a:pPr rtl="0">
            <a:defRPr/>
          </a:pPr>
          <a:endParaRPr lang="en-US"/>
        </a:p>
      </c:txPr>
    </c:legend>
    <c:plotVisOnly val="1"/>
    <c:dispBlanksAs val="zero"/>
    <c:showDLblsOverMax val="0"/>
  </c:chart>
  <c:printSettings>
    <c:headerFooter/>
    <c:pageMargins b="0.75000000000001099" l="0.70000000000000062" r="0.70000000000000062" t="0.75000000000001099"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Unit</a:t>
            </a:r>
            <a:r>
              <a:rPr lang="en-US" baseline="0"/>
              <a:t> Performance</a:t>
            </a:r>
            <a:endParaRPr lang="en-US"/>
          </a:p>
        </c:rich>
      </c:tx>
      <c:overlay val="1"/>
    </c:title>
    <c:autoTitleDeleted val="0"/>
    <c:plotArea>
      <c:layout>
        <c:manualLayout>
          <c:layoutTarget val="inner"/>
          <c:xMode val="edge"/>
          <c:yMode val="edge"/>
          <c:x val="5.8319560570392621E-2"/>
          <c:y val="0.14979026413239593"/>
          <c:w val="0.91798804233331521"/>
          <c:h val="0.62589623426982444"/>
        </c:manualLayout>
      </c:layout>
      <c:lineChart>
        <c:grouping val="standard"/>
        <c:varyColors val="0"/>
        <c:ser>
          <c:idx val="0"/>
          <c:order val="0"/>
          <c:tx>
            <c:strRef>
              <c:f>'Input-IS Y9'!$B$267</c:f>
              <c:strCache>
                <c:ptCount val="1"/>
                <c:pt idx="0">
                  <c:v>Current Price</c:v>
                </c:pt>
              </c:strCache>
            </c:strRef>
          </c:tx>
          <c:marker>
            <c:symbol val="none"/>
          </c:marker>
          <c:cat>
            <c:strRef>
              <c:f>'Input-IS Y9'!$D$265:$J$265</c:f>
              <c:strCache>
                <c:ptCount val="4"/>
                <c:pt idx="0">
                  <c:v>Training</c:v>
                </c:pt>
                <c:pt idx="1">
                  <c:v>Conference</c:v>
                </c:pt>
                <c:pt idx="2">
                  <c:v>Research</c:v>
                </c:pt>
                <c:pt idx="3">
                  <c:v>Publications</c:v>
                </c:pt>
              </c:strCache>
            </c:strRef>
          </c:cat>
          <c:val>
            <c:numRef>
              <c:f>'Input-IS Y9'!$D$267:$J$267</c:f>
              <c:numCache>
                <c:formatCode>_(* #,##0_);_(* \(#,##0\);_(* "-"??_);_(@_)</c:formatCode>
                <c:ptCount val="7"/>
              </c:numCache>
            </c:numRef>
          </c:val>
          <c:smooth val="0"/>
          <c:extLst>
            <c:ext xmlns:c16="http://schemas.microsoft.com/office/drawing/2014/chart" uri="{C3380CC4-5D6E-409C-BE32-E72D297353CC}">
              <c16:uniqueId val="{00000000-2DB3-49AF-A966-4F619C94E605}"/>
            </c:ext>
          </c:extLst>
        </c:ser>
        <c:ser>
          <c:idx val="1"/>
          <c:order val="1"/>
          <c:tx>
            <c:strRef>
              <c:f>'Input-IS Y9'!$B$269</c:f>
              <c:strCache>
                <c:ptCount val="1"/>
                <c:pt idx="0">
                  <c:v>Subsidy</c:v>
                </c:pt>
              </c:strCache>
            </c:strRef>
          </c:tx>
          <c:marker>
            <c:symbol val="none"/>
          </c:marker>
          <c:cat>
            <c:strRef>
              <c:f>'Input-IS Y9'!$D$265:$J$265</c:f>
              <c:strCache>
                <c:ptCount val="4"/>
                <c:pt idx="0">
                  <c:v>Training</c:v>
                </c:pt>
                <c:pt idx="1">
                  <c:v>Conference</c:v>
                </c:pt>
                <c:pt idx="2">
                  <c:v>Research</c:v>
                </c:pt>
                <c:pt idx="3">
                  <c:v>Publications</c:v>
                </c:pt>
              </c:strCache>
            </c:strRef>
          </c:cat>
          <c:val>
            <c:numRef>
              <c:f>'Input-IS Y9'!$D$269:$J$269</c:f>
              <c:numCache>
                <c:formatCode>_(* #,##0_);_(* \(#,##0\);_(* "-"??_);_(@_)</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1-2DB3-49AF-A966-4F619C94E605}"/>
            </c:ext>
          </c:extLst>
        </c:ser>
        <c:ser>
          <c:idx val="2"/>
          <c:order val="2"/>
          <c:tx>
            <c:strRef>
              <c:f>'Input-IS Y9'!$B$268</c:f>
              <c:strCache>
                <c:ptCount val="1"/>
                <c:pt idx="0">
                  <c:v>Unit Cost</c:v>
                </c:pt>
              </c:strCache>
            </c:strRef>
          </c:tx>
          <c:marker>
            <c:symbol val="none"/>
          </c:marker>
          <c:cat>
            <c:strRef>
              <c:f>'Input-IS Y9'!$D$265:$J$265</c:f>
              <c:strCache>
                <c:ptCount val="4"/>
                <c:pt idx="0">
                  <c:v>Training</c:v>
                </c:pt>
                <c:pt idx="1">
                  <c:v>Conference</c:v>
                </c:pt>
                <c:pt idx="2">
                  <c:v>Research</c:v>
                </c:pt>
                <c:pt idx="3">
                  <c:v>Publications</c:v>
                </c:pt>
              </c:strCache>
            </c:strRef>
          </c:cat>
          <c:val>
            <c:numRef>
              <c:f>'Input-IS Y9'!$D$268:$J$268</c:f>
              <c:numCache>
                <c:formatCode>_(* #,##0_);_(* \(#,##0\);_(* "-"??_);_(@_)</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2-2DB3-49AF-A966-4F619C94E605}"/>
            </c:ext>
          </c:extLst>
        </c:ser>
        <c:dLbls>
          <c:showLegendKey val="0"/>
          <c:showVal val="0"/>
          <c:showCatName val="0"/>
          <c:showSerName val="0"/>
          <c:showPercent val="0"/>
          <c:showBubbleSize val="0"/>
        </c:dLbls>
        <c:smooth val="0"/>
        <c:axId val="280443432"/>
        <c:axId val="280443824"/>
      </c:lineChart>
      <c:catAx>
        <c:axId val="280443432"/>
        <c:scaling>
          <c:orientation val="minMax"/>
        </c:scaling>
        <c:delete val="0"/>
        <c:axPos val="b"/>
        <c:numFmt formatCode="General" sourceLinked="1"/>
        <c:majorTickMark val="out"/>
        <c:minorTickMark val="none"/>
        <c:tickLblPos val="nextTo"/>
        <c:crossAx val="280443824"/>
        <c:crosses val="autoZero"/>
        <c:auto val="1"/>
        <c:lblAlgn val="ctr"/>
        <c:lblOffset val="100"/>
        <c:noMultiLvlLbl val="0"/>
      </c:catAx>
      <c:valAx>
        <c:axId val="280443824"/>
        <c:scaling>
          <c:orientation val="minMax"/>
          <c:min val="0"/>
        </c:scaling>
        <c:delete val="0"/>
        <c:axPos val="l"/>
        <c:majorGridlines/>
        <c:numFmt formatCode="_(* #,##0_);_(* \(#,##0\);_(* &quot;-&quot;_);_(@_)" sourceLinked="0"/>
        <c:majorTickMark val="out"/>
        <c:minorTickMark val="none"/>
        <c:tickLblPos val="nextTo"/>
        <c:crossAx val="280443432"/>
        <c:crosses val="autoZero"/>
        <c:crossBetween val="between"/>
      </c:valAx>
    </c:plotArea>
    <c:legend>
      <c:legendPos val="b"/>
      <c:overlay val="0"/>
    </c:legend>
    <c:plotVisOnly val="1"/>
    <c:dispBlanksAs val="gap"/>
    <c:showDLblsOverMax val="0"/>
  </c:chart>
  <c:printSettings>
    <c:headerFooter/>
    <c:pageMargins b="0.75000000000001121" l="0.70000000000000062" r="0.70000000000000062" t="0.75000000000001121"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Recovery by</a:t>
            </a:r>
            <a:r>
              <a:rPr lang="en-US" baseline="0"/>
              <a:t> Product</a:t>
            </a:r>
            <a:endParaRPr lang="en-US"/>
          </a:p>
        </c:rich>
      </c:tx>
      <c:overlay val="1"/>
    </c:title>
    <c:autoTitleDeleted val="0"/>
    <c:plotArea>
      <c:layout>
        <c:manualLayout>
          <c:layoutTarget val="inner"/>
          <c:xMode val="edge"/>
          <c:yMode val="edge"/>
          <c:x val="5.8319560570392621E-2"/>
          <c:y val="0.14979026413239604"/>
          <c:w val="0.91798804233331543"/>
          <c:h val="0.62589623426982488"/>
        </c:manualLayout>
      </c:layout>
      <c:barChart>
        <c:barDir val="col"/>
        <c:grouping val="stacked"/>
        <c:varyColors val="0"/>
        <c:ser>
          <c:idx val="0"/>
          <c:order val="0"/>
          <c:tx>
            <c:strRef>
              <c:f>'Input-IS Y9'!$B$302</c:f>
              <c:strCache>
                <c:ptCount val="1"/>
                <c:pt idx="0">
                  <c:v>Earned Income</c:v>
                </c:pt>
              </c:strCache>
            </c:strRef>
          </c:tx>
          <c:invertIfNegative val="0"/>
          <c:cat>
            <c:strRef>
              <c:f>'Input-IS Y9'!$D$265:$J$265</c:f>
              <c:strCache>
                <c:ptCount val="4"/>
                <c:pt idx="0">
                  <c:v>Training</c:v>
                </c:pt>
                <c:pt idx="1">
                  <c:v>Conference</c:v>
                </c:pt>
                <c:pt idx="2">
                  <c:v>Research</c:v>
                </c:pt>
                <c:pt idx="3">
                  <c:v>Publications</c:v>
                </c:pt>
              </c:strCache>
            </c:strRef>
          </c:cat>
          <c:val>
            <c:numRef>
              <c:f>'Input-IS Y9'!$D$302:$J$302</c:f>
              <c:numCache>
                <c:formatCode>_(* #,##0_);_(* \(#,##0\);_(*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26DE-45BD-8DF5-DD3611E6455E}"/>
            </c:ext>
          </c:extLst>
        </c:ser>
        <c:ser>
          <c:idx val="1"/>
          <c:order val="1"/>
          <c:tx>
            <c:strRef>
              <c:f>'Input-IS Y9'!$B$303</c:f>
              <c:strCache>
                <c:ptCount val="1"/>
                <c:pt idx="0">
                  <c:v>Total Cost</c:v>
                </c:pt>
              </c:strCache>
            </c:strRef>
          </c:tx>
          <c:invertIfNegative val="0"/>
          <c:cat>
            <c:strRef>
              <c:f>'Input-IS Y9'!$D$265:$J$265</c:f>
              <c:strCache>
                <c:ptCount val="4"/>
                <c:pt idx="0">
                  <c:v>Training</c:v>
                </c:pt>
                <c:pt idx="1">
                  <c:v>Conference</c:v>
                </c:pt>
                <c:pt idx="2">
                  <c:v>Research</c:v>
                </c:pt>
                <c:pt idx="3">
                  <c:v>Publications</c:v>
                </c:pt>
              </c:strCache>
            </c:strRef>
          </c:cat>
          <c:val>
            <c:numRef>
              <c:f>'Input-IS Y9'!$D$303:$J$303</c:f>
              <c:numCache>
                <c:formatCode>_(* #,##0_);_(* \(#,##0\);_(*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26DE-45BD-8DF5-DD3611E6455E}"/>
            </c:ext>
          </c:extLst>
        </c:ser>
        <c:dLbls>
          <c:showLegendKey val="0"/>
          <c:showVal val="0"/>
          <c:showCatName val="0"/>
          <c:showSerName val="0"/>
          <c:showPercent val="0"/>
          <c:showBubbleSize val="0"/>
        </c:dLbls>
        <c:gapWidth val="50"/>
        <c:overlap val="100"/>
        <c:axId val="466279840"/>
        <c:axId val="466280232"/>
      </c:barChart>
      <c:lineChart>
        <c:grouping val="standard"/>
        <c:varyColors val="0"/>
        <c:ser>
          <c:idx val="2"/>
          <c:order val="2"/>
          <c:tx>
            <c:strRef>
              <c:f>'Input-IS Y9'!$B$304</c:f>
              <c:strCache>
                <c:ptCount val="1"/>
                <c:pt idx="0">
                  <c:v>% Cost Recovery</c:v>
                </c:pt>
              </c:strCache>
            </c:strRef>
          </c:tx>
          <c:cat>
            <c:strRef>
              <c:f>'Input-IS Y9'!$D$265:$J$265</c:f>
              <c:strCache>
                <c:ptCount val="4"/>
                <c:pt idx="0">
                  <c:v>Training</c:v>
                </c:pt>
                <c:pt idx="1">
                  <c:v>Conference</c:v>
                </c:pt>
                <c:pt idx="2">
                  <c:v>Research</c:v>
                </c:pt>
                <c:pt idx="3">
                  <c:v>Publications</c:v>
                </c:pt>
              </c:strCache>
            </c:strRef>
          </c:cat>
          <c:val>
            <c:numRef>
              <c:f>'Input-IS Y9'!$D$304:$J$304</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2-26DE-45BD-8DF5-DD3611E6455E}"/>
            </c:ext>
          </c:extLst>
        </c:ser>
        <c:dLbls>
          <c:showLegendKey val="0"/>
          <c:showVal val="0"/>
          <c:showCatName val="0"/>
          <c:showSerName val="0"/>
          <c:showPercent val="0"/>
          <c:showBubbleSize val="0"/>
        </c:dLbls>
        <c:marker val="1"/>
        <c:smooth val="0"/>
        <c:axId val="466280624"/>
        <c:axId val="466281016"/>
      </c:lineChart>
      <c:catAx>
        <c:axId val="466279840"/>
        <c:scaling>
          <c:orientation val="minMax"/>
        </c:scaling>
        <c:delete val="0"/>
        <c:axPos val="b"/>
        <c:numFmt formatCode="General" sourceLinked="1"/>
        <c:majorTickMark val="out"/>
        <c:minorTickMark val="none"/>
        <c:tickLblPos val="nextTo"/>
        <c:crossAx val="466280232"/>
        <c:crosses val="autoZero"/>
        <c:auto val="1"/>
        <c:lblAlgn val="ctr"/>
        <c:lblOffset val="100"/>
        <c:noMultiLvlLbl val="0"/>
      </c:catAx>
      <c:valAx>
        <c:axId val="466280232"/>
        <c:scaling>
          <c:orientation val="minMax"/>
          <c:min val="0"/>
        </c:scaling>
        <c:delete val="0"/>
        <c:axPos val="l"/>
        <c:majorGridlines/>
        <c:numFmt formatCode="_(* #,##0_);_(* \(#,##0\);_(* &quot;-&quot;_);_(@_)" sourceLinked="0"/>
        <c:majorTickMark val="out"/>
        <c:minorTickMark val="none"/>
        <c:tickLblPos val="nextTo"/>
        <c:crossAx val="466279840"/>
        <c:crosses val="autoZero"/>
        <c:crossBetween val="between"/>
      </c:valAx>
      <c:catAx>
        <c:axId val="466280624"/>
        <c:scaling>
          <c:orientation val="minMax"/>
        </c:scaling>
        <c:delete val="1"/>
        <c:axPos val="b"/>
        <c:numFmt formatCode="General" sourceLinked="1"/>
        <c:majorTickMark val="out"/>
        <c:minorTickMark val="none"/>
        <c:tickLblPos val="nextTo"/>
        <c:crossAx val="466281016"/>
        <c:crosses val="autoZero"/>
        <c:auto val="1"/>
        <c:lblAlgn val="ctr"/>
        <c:lblOffset val="100"/>
        <c:noMultiLvlLbl val="0"/>
      </c:catAx>
      <c:valAx>
        <c:axId val="466281016"/>
        <c:scaling>
          <c:orientation val="minMax"/>
        </c:scaling>
        <c:delete val="0"/>
        <c:axPos val="r"/>
        <c:numFmt formatCode="0%" sourceLinked="1"/>
        <c:majorTickMark val="out"/>
        <c:minorTickMark val="none"/>
        <c:tickLblPos val="nextTo"/>
        <c:crossAx val="466280624"/>
        <c:crosses val="max"/>
        <c:crossBetween val="between"/>
      </c:valAx>
    </c:plotArea>
    <c:legend>
      <c:legendPos val="b"/>
      <c:overlay val="0"/>
    </c:legend>
    <c:plotVisOnly val="1"/>
    <c:dispBlanksAs val="zero"/>
    <c:showDLblsOverMax val="0"/>
  </c:chart>
  <c:printSettings>
    <c:headerFooter/>
    <c:pageMargins b="0.75000000000001144" l="0.70000000000000062" r="0.70000000000000062" t="0.75000000000001144"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Earned and Contributed</a:t>
            </a:r>
            <a:r>
              <a:rPr lang="en-US" baseline="0"/>
              <a:t> Revenue</a:t>
            </a:r>
            <a:endParaRPr lang="en-US"/>
          </a:p>
        </c:rich>
      </c:tx>
      <c:overlay val="1"/>
    </c:title>
    <c:autoTitleDeleted val="0"/>
    <c:plotArea>
      <c:layout>
        <c:manualLayout>
          <c:layoutTarget val="inner"/>
          <c:xMode val="edge"/>
          <c:yMode val="edge"/>
          <c:x val="6.5192437455583133E-2"/>
          <c:y val="0.19410043533078003"/>
          <c:w val="0.91798804233331499"/>
          <c:h val="0.69437558975822256"/>
        </c:manualLayout>
      </c:layout>
      <c:barChart>
        <c:barDir val="col"/>
        <c:grouping val="stacked"/>
        <c:varyColors val="0"/>
        <c:ser>
          <c:idx val="0"/>
          <c:order val="0"/>
          <c:tx>
            <c:strRef>
              <c:f>'Input-IS Y10'!$B$289</c:f>
              <c:strCache>
                <c:ptCount val="1"/>
                <c:pt idx="0">
                  <c:v>% Contributed Income by Product</c:v>
                </c:pt>
              </c:strCache>
            </c:strRef>
          </c:tx>
          <c:invertIfNegative val="0"/>
          <c:dLbls>
            <c:spPr>
              <a:noFill/>
              <a:ln>
                <a:noFill/>
              </a:ln>
              <a:effectLst/>
            </c:spPr>
            <c:txPr>
              <a:bodyPr wrap="square" lIns="38100" tIns="19050" rIns="38100" bIns="19050" anchor="ctr">
                <a:spAutoFit/>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'Input-IS Y10'!$D$281:$J$281</c:f>
              <c:strCache>
                <c:ptCount val="4"/>
                <c:pt idx="0">
                  <c:v>Training</c:v>
                </c:pt>
                <c:pt idx="1">
                  <c:v>Conference</c:v>
                </c:pt>
                <c:pt idx="2">
                  <c:v>Research</c:v>
                </c:pt>
                <c:pt idx="3">
                  <c:v>Publications</c:v>
                </c:pt>
              </c:strCache>
            </c:strRef>
          </c:cat>
          <c:val>
            <c:numRef>
              <c:f>'Input-IS Y10'!$D$289:$J$289</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9DE1-4A3F-B8C9-B864F93EAA1C}"/>
            </c:ext>
          </c:extLst>
        </c:ser>
        <c:ser>
          <c:idx val="1"/>
          <c:order val="1"/>
          <c:tx>
            <c:strRef>
              <c:f>'Input-IS Y10'!$B$288</c:f>
              <c:strCache>
                <c:ptCount val="1"/>
                <c:pt idx="0">
                  <c:v>% Earned Income by Product</c:v>
                </c:pt>
              </c:strCache>
            </c:strRef>
          </c:tx>
          <c:invertIfNegative val="0"/>
          <c:dLbls>
            <c:spPr>
              <a:noFill/>
              <a:ln>
                <a:noFill/>
              </a:ln>
              <a:effectLst/>
            </c:spPr>
            <c:txPr>
              <a:bodyPr wrap="square" lIns="38100" tIns="19050" rIns="38100" bIns="19050" anchor="ctr">
                <a:spAutoFit/>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'Input-IS Y10'!$D$281:$J$281</c:f>
              <c:strCache>
                <c:ptCount val="4"/>
                <c:pt idx="0">
                  <c:v>Training</c:v>
                </c:pt>
                <c:pt idx="1">
                  <c:v>Conference</c:v>
                </c:pt>
                <c:pt idx="2">
                  <c:v>Research</c:v>
                </c:pt>
                <c:pt idx="3">
                  <c:v>Publications</c:v>
                </c:pt>
              </c:strCache>
            </c:strRef>
          </c:cat>
          <c:val>
            <c:numRef>
              <c:f>'Input-IS Y10'!$D$288:$J$288</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9DE1-4A3F-B8C9-B864F93EAA1C}"/>
            </c:ext>
          </c:extLst>
        </c:ser>
        <c:dLbls>
          <c:showLegendKey val="0"/>
          <c:showVal val="0"/>
          <c:showCatName val="0"/>
          <c:showSerName val="0"/>
          <c:showPercent val="0"/>
          <c:showBubbleSize val="0"/>
        </c:dLbls>
        <c:gapWidth val="50"/>
        <c:overlap val="100"/>
        <c:axId val="466281408"/>
        <c:axId val="466282192"/>
      </c:barChart>
      <c:catAx>
        <c:axId val="466281408"/>
        <c:scaling>
          <c:orientation val="minMax"/>
        </c:scaling>
        <c:delete val="0"/>
        <c:axPos val="b"/>
        <c:numFmt formatCode="General" sourceLinked="1"/>
        <c:majorTickMark val="out"/>
        <c:minorTickMark val="none"/>
        <c:tickLblPos val="nextTo"/>
        <c:crossAx val="466282192"/>
        <c:crosses val="autoZero"/>
        <c:auto val="1"/>
        <c:lblAlgn val="ctr"/>
        <c:lblOffset val="100"/>
        <c:noMultiLvlLbl val="0"/>
      </c:catAx>
      <c:valAx>
        <c:axId val="466282192"/>
        <c:scaling>
          <c:orientation val="minMax"/>
          <c:max val="1"/>
          <c:min val="0"/>
        </c:scaling>
        <c:delete val="0"/>
        <c:axPos val="l"/>
        <c:majorGridlines/>
        <c:numFmt formatCode="0%" sourceLinked="1"/>
        <c:majorTickMark val="out"/>
        <c:minorTickMark val="none"/>
        <c:tickLblPos val="nextTo"/>
        <c:crossAx val="466281408"/>
        <c:crosses val="autoZero"/>
        <c:crossBetween val="between"/>
        <c:majorUnit val="0.2"/>
      </c:valAx>
    </c:plotArea>
    <c:legend>
      <c:legendPos val="b"/>
      <c:layout>
        <c:manualLayout>
          <c:xMode val="edge"/>
          <c:yMode val="edge"/>
          <c:x val="0.28404379071384406"/>
          <c:y val="0.10943438716686094"/>
          <c:w val="0.45410935143898379"/>
          <c:h val="7.2841544353783566E-2"/>
        </c:manualLayout>
      </c:layout>
      <c:overlay val="0"/>
    </c:legend>
    <c:plotVisOnly val="1"/>
    <c:dispBlanksAs val="gap"/>
    <c:showDLblsOverMax val="0"/>
  </c:chart>
  <c:printSettings>
    <c:headerFooter/>
    <c:pageMargins b="0.75000000000001099" l="0.70000000000000062" r="0.70000000000000062" t="0.75000000000001099" header="0.30000000000000032" footer="0.30000000000000032"/>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Direct and Overhead Costs by Product</a:t>
            </a:r>
          </a:p>
        </c:rich>
      </c:tx>
      <c:overlay val="0"/>
    </c:title>
    <c:autoTitleDeleted val="0"/>
    <c:plotArea>
      <c:layout>
        <c:manualLayout>
          <c:layoutTarget val="inner"/>
          <c:xMode val="edge"/>
          <c:yMode val="edge"/>
          <c:x val="6.5192437455583133E-2"/>
          <c:y val="0.2061850274757952"/>
          <c:w val="0.91798804233331521"/>
          <c:h val="0.68229099761321665"/>
        </c:manualLayout>
      </c:layout>
      <c:barChart>
        <c:barDir val="col"/>
        <c:grouping val="stacked"/>
        <c:varyColors val="0"/>
        <c:ser>
          <c:idx val="0"/>
          <c:order val="0"/>
          <c:tx>
            <c:strRef>
              <c:f>'Input-IS Y10'!$B$298</c:f>
              <c:strCache>
                <c:ptCount val="1"/>
                <c:pt idx="0">
                  <c:v>% Direct Costs by Product</c:v>
                </c:pt>
              </c:strCache>
            </c:strRef>
          </c:tx>
          <c:invertIfNegative val="0"/>
          <c:dLbls>
            <c:dLbl>
              <c:idx val="4"/>
              <c:layout>
                <c:manualLayout>
                  <c:x val="0"/>
                  <c:y val="-2.014098690835850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001-4A89-9535-C1B185CF112A}"/>
                </c:ext>
              </c:extLst>
            </c:dLbl>
            <c:dLbl>
              <c:idx val="5"/>
              <c:layout>
                <c:manualLayout>
                  <c:x val="0"/>
                  <c:y val="-2.416918429002997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001-4A89-9535-C1B185CF112A}"/>
                </c:ext>
              </c:extLst>
            </c:dLbl>
            <c:dLbl>
              <c:idx val="6"/>
              <c:layout>
                <c:manualLayout>
                  <c:x val="0"/>
                  <c:y val="-2.416918429002997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001-4A89-9535-C1B185CF112A}"/>
                </c:ext>
              </c:extLst>
            </c:dLbl>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'Input-IS Y10'!$D$265:$J$265</c:f>
              <c:strCache>
                <c:ptCount val="4"/>
                <c:pt idx="0">
                  <c:v>Training</c:v>
                </c:pt>
                <c:pt idx="1">
                  <c:v>Conference</c:v>
                </c:pt>
                <c:pt idx="2">
                  <c:v>Research</c:v>
                </c:pt>
                <c:pt idx="3">
                  <c:v>Publications</c:v>
                </c:pt>
              </c:strCache>
            </c:strRef>
          </c:cat>
          <c:val>
            <c:numRef>
              <c:f>'Input-IS Y10'!$D$298:$J$298</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3-8001-4A89-9535-C1B185CF112A}"/>
            </c:ext>
          </c:extLst>
        </c:ser>
        <c:ser>
          <c:idx val="1"/>
          <c:order val="1"/>
          <c:tx>
            <c:strRef>
              <c:f>'Input-IS Y10'!$B$299</c:f>
              <c:strCache>
                <c:ptCount val="1"/>
                <c:pt idx="0">
                  <c:v>% Overhead Costs by Product</c:v>
                </c:pt>
              </c:strCache>
            </c:strRef>
          </c:tx>
          <c:invertIfNegative val="0"/>
          <c:dLbls>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'Input-IS Y10'!$D$265:$J$265</c:f>
              <c:strCache>
                <c:ptCount val="4"/>
                <c:pt idx="0">
                  <c:v>Training</c:v>
                </c:pt>
                <c:pt idx="1">
                  <c:v>Conference</c:v>
                </c:pt>
                <c:pt idx="2">
                  <c:v>Research</c:v>
                </c:pt>
                <c:pt idx="3">
                  <c:v>Publications</c:v>
                </c:pt>
              </c:strCache>
            </c:strRef>
          </c:cat>
          <c:val>
            <c:numRef>
              <c:f>'Input-IS Y10'!$D$299:$J$299</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8001-4A89-9535-C1B185CF112A}"/>
            </c:ext>
          </c:extLst>
        </c:ser>
        <c:dLbls>
          <c:showLegendKey val="0"/>
          <c:showVal val="0"/>
          <c:showCatName val="0"/>
          <c:showSerName val="0"/>
          <c:showPercent val="0"/>
          <c:showBubbleSize val="0"/>
        </c:dLbls>
        <c:gapWidth val="50"/>
        <c:overlap val="100"/>
        <c:axId val="466282976"/>
        <c:axId val="466283368"/>
      </c:barChart>
      <c:catAx>
        <c:axId val="466282976"/>
        <c:scaling>
          <c:orientation val="minMax"/>
        </c:scaling>
        <c:delete val="0"/>
        <c:axPos val="b"/>
        <c:numFmt formatCode="General" sourceLinked="1"/>
        <c:majorTickMark val="out"/>
        <c:minorTickMark val="none"/>
        <c:tickLblPos val="nextTo"/>
        <c:crossAx val="466283368"/>
        <c:crosses val="autoZero"/>
        <c:auto val="1"/>
        <c:lblAlgn val="ctr"/>
        <c:lblOffset val="100"/>
        <c:noMultiLvlLbl val="0"/>
      </c:catAx>
      <c:valAx>
        <c:axId val="466283368"/>
        <c:scaling>
          <c:orientation val="minMax"/>
          <c:max val="1"/>
          <c:min val="0"/>
        </c:scaling>
        <c:delete val="0"/>
        <c:axPos val="l"/>
        <c:majorGridlines/>
        <c:numFmt formatCode="0%" sourceLinked="1"/>
        <c:majorTickMark val="out"/>
        <c:minorTickMark val="none"/>
        <c:tickLblPos val="nextTo"/>
        <c:crossAx val="466282976"/>
        <c:crosses val="autoZero"/>
        <c:crossBetween val="between"/>
        <c:majorUnit val="0.2"/>
      </c:valAx>
    </c:plotArea>
    <c:legend>
      <c:legendPos val="b"/>
      <c:layout>
        <c:manualLayout>
          <c:xMode val="edge"/>
          <c:yMode val="edge"/>
          <c:x val="0.29449290979390041"/>
          <c:y val="0.10137799240351754"/>
          <c:w val="0.38450668739721316"/>
          <c:h val="7.284154435378358E-2"/>
        </c:manualLayout>
      </c:layout>
      <c:overlay val="0"/>
    </c:legend>
    <c:plotVisOnly val="1"/>
    <c:dispBlanksAs val="zero"/>
    <c:showDLblsOverMax val="0"/>
  </c:chart>
  <c:printSettings>
    <c:headerFooter/>
    <c:pageMargins b="0.75000000000001121" l="0.70000000000000062" r="0.70000000000000062" t="0.75000000000001121" header="0.30000000000000032" footer="0.30000000000000032"/>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tx>
            <c:strRef>
              <c:f>'Input-IS Y10'!$B$283</c:f>
              <c:strCache>
                <c:ptCount val="1"/>
                <c:pt idx="0">
                  <c:v>% of Total Earned Income</c:v>
                </c:pt>
              </c:strCache>
            </c:strRef>
          </c:tx>
          <c:dPt>
            <c:idx val="0"/>
            <c:bubble3D val="0"/>
            <c:extLst>
              <c:ext xmlns:c16="http://schemas.microsoft.com/office/drawing/2014/chart" uri="{C3380CC4-5D6E-409C-BE32-E72D297353CC}">
                <c16:uniqueId val="{00000000-B6D0-4C2C-BCD3-00737BAA187C}"/>
              </c:ext>
            </c:extLst>
          </c:dPt>
          <c:dPt>
            <c:idx val="1"/>
            <c:bubble3D val="0"/>
            <c:extLst>
              <c:ext xmlns:c16="http://schemas.microsoft.com/office/drawing/2014/chart" uri="{C3380CC4-5D6E-409C-BE32-E72D297353CC}">
                <c16:uniqueId val="{00000001-B6D0-4C2C-BCD3-00737BAA187C}"/>
              </c:ext>
            </c:extLst>
          </c:dPt>
          <c:dPt>
            <c:idx val="2"/>
            <c:bubble3D val="0"/>
            <c:extLst>
              <c:ext xmlns:c16="http://schemas.microsoft.com/office/drawing/2014/chart" uri="{C3380CC4-5D6E-409C-BE32-E72D297353CC}">
                <c16:uniqueId val="{00000002-B6D0-4C2C-BCD3-00737BAA187C}"/>
              </c:ext>
            </c:extLst>
          </c:dPt>
          <c:dPt>
            <c:idx val="3"/>
            <c:bubble3D val="0"/>
            <c:extLst>
              <c:ext xmlns:c16="http://schemas.microsoft.com/office/drawing/2014/chart" uri="{C3380CC4-5D6E-409C-BE32-E72D297353CC}">
                <c16:uniqueId val="{00000003-B6D0-4C2C-BCD3-00737BAA187C}"/>
              </c:ext>
            </c:extLst>
          </c:dPt>
          <c:dPt>
            <c:idx val="4"/>
            <c:bubble3D val="0"/>
            <c:extLst>
              <c:ext xmlns:c16="http://schemas.microsoft.com/office/drawing/2014/chart" uri="{C3380CC4-5D6E-409C-BE32-E72D297353CC}">
                <c16:uniqueId val="{00000004-B6D0-4C2C-BCD3-00737BAA187C}"/>
              </c:ext>
            </c:extLst>
          </c:dPt>
          <c:dPt>
            <c:idx val="5"/>
            <c:bubble3D val="0"/>
            <c:extLst>
              <c:ext xmlns:c16="http://schemas.microsoft.com/office/drawing/2014/chart" uri="{C3380CC4-5D6E-409C-BE32-E72D297353CC}">
                <c16:uniqueId val="{00000005-B6D0-4C2C-BCD3-00737BAA187C}"/>
              </c:ext>
            </c:extLst>
          </c:dPt>
          <c:dPt>
            <c:idx val="6"/>
            <c:bubble3D val="0"/>
            <c:extLst>
              <c:ext xmlns:c16="http://schemas.microsoft.com/office/drawing/2014/chart" uri="{C3380CC4-5D6E-409C-BE32-E72D297353CC}">
                <c16:uniqueId val="{00000006-B6D0-4C2C-BCD3-00737BAA187C}"/>
              </c:ext>
            </c:extLst>
          </c:dPt>
          <c:dLbls>
            <c:spPr>
              <a:noFill/>
              <a:ln>
                <a:noFill/>
              </a:ln>
              <a:effectLst/>
            </c:spPr>
            <c:txPr>
              <a:bodyPr/>
              <a:lstStyle/>
              <a:p>
                <a:pPr>
                  <a:defRPr sz="11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extLst>
          </c:dLbls>
          <c:cat>
            <c:strRef>
              <c:f>'Input-IS Y10'!$D$265:$J$265</c:f>
              <c:strCache>
                <c:ptCount val="4"/>
                <c:pt idx="0">
                  <c:v>Training</c:v>
                </c:pt>
                <c:pt idx="1">
                  <c:v>Conference</c:v>
                </c:pt>
                <c:pt idx="2">
                  <c:v>Research</c:v>
                </c:pt>
                <c:pt idx="3">
                  <c:v>Publications</c:v>
                </c:pt>
              </c:strCache>
            </c:strRef>
          </c:cat>
          <c:val>
            <c:numRef>
              <c:f>'Input-IS Y10'!$D$283:$J$283</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7-B6D0-4C2C-BCD3-00737BAA187C}"/>
            </c:ext>
          </c:extLst>
        </c:ser>
        <c:dLbls>
          <c:showLegendKey val="0"/>
          <c:showVal val="0"/>
          <c:showCatName val="0"/>
          <c:showSerName val="0"/>
          <c:showPercent val="0"/>
          <c:showBubbleSize val="0"/>
          <c:showLeaderLines val="0"/>
        </c:dLbls>
        <c:firstSliceAng val="0"/>
      </c:pieChart>
      <c:spPr>
        <a:noFill/>
        <a:ln w="25400">
          <a:noFill/>
        </a:ln>
      </c:spPr>
    </c:plotArea>
    <c:legend>
      <c:legendPos val="b"/>
      <c:layout>
        <c:manualLayout>
          <c:xMode val="edge"/>
          <c:yMode val="edge"/>
          <c:x val="1.6801945290989238E-2"/>
          <c:y val="0.84677870911297382"/>
          <c:w val="0.96331471700888527"/>
          <c:h val="0.13291366804955831"/>
        </c:manualLayout>
      </c:layout>
      <c:overlay val="0"/>
      <c:txPr>
        <a:bodyPr/>
        <a:lstStyle/>
        <a:p>
          <a:pPr rtl="0">
            <a:defRPr/>
          </a:pPr>
          <a:endParaRPr lang="en-US"/>
        </a:p>
      </c:txPr>
    </c:legend>
    <c:plotVisOnly val="1"/>
    <c:dispBlanksAs val="zero"/>
    <c:showDLblsOverMax val="0"/>
  </c:chart>
  <c:printSettings>
    <c:headerFooter/>
    <c:pageMargins b="0.75000000000001099" l="0.70000000000000062" r="0.70000000000000062" t="0.75000000000001099" header="0.30000000000000032" footer="0.30000000000000032"/>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26673565804274463"/>
          <c:y val="0.21496429881749057"/>
          <c:w val="0.40938582677165786"/>
          <c:h val="0.61627973922614565"/>
        </c:manualLayout>
      </c:layout>
      <c:pieChart>
        <c:varyColors val="1"/>
        <c:ser>
          <c:idx val="0"/>
          <c:order val="0"/>
          <c:tx>
            <c:strRef>
              <c:f>'Input-IS Y10'!$B$279</c:f>
              <c:strCache>
                <c:ptCount val="1"/>
                <c:pt idx="0">
                  <c:v>% Total Net Income</c:v>
                </c:pt>
              </c:strCache>
            </c:strRef>
          </c:tx>
          <c:dPt>
            <c:idx val="0"/>
            <c:bubble3D val="0"/>
            <c:extLst>
              <c:ext xmlns:c16="http://schemas.microsoft.com/office/drawing/2014/chart" uri="{C3380CC4-5D6E-409C-BE32-E72D297353CC}">
                <c16:uniqueId val="{00000000-E503-4CAE-A402-DD32CB1BEEBE}"/>
              </c:ext>
            </c:extLst>
          </c:dPt>
          <c:dPt>
            <c:idx val="1"/>
            <c:bubble3D val="0"/>
            <c:extLst>
              <c:ext xmlns:c16="http://schemas.microsoft.com/office/drawing/2014/chart" uri="{C3380CC4-5D6E-409C-BE32-E72D297353CC}">
                <c16:uniqueId val="{00000001-E503-4CAE-A402-DD32CB1BEEBE}"/>
              </c:ext>
            </c:extLst>
          </c:dPt>
          <c:dPt>
            <c:idx val="2"/>
            <c:bubble3D val="0"/>
            <c:extLst>
              <c:ext xmlns:c16="http://schemas.microsoft.com/office/drawing/2014/chart" uri="{C3380CC4-5D6E-409C-BE32-E72D297353CC}">
                <c16:uniqueId val="{00000002-E503-4CAE-A402-DD32CB1BEEBE}"/>
              </c:ext>
            </c:extLst>
          </c:dPt>
          <c:dPt>
            <c:idx val="3"/>
            <c:bubble3D val="0"/>
            <c:extLst>
              <c:ext xmlns:c16="http://schemas.microsoft.com/office/drawing/2014/chart" uri="{C3380CC4-5D6E-409C-BE32-E72D297353CC}">
                <c16:uniqueId val="{00000003-E503-4CAE-A402-DD32CB1BEEBE}"/>
              </c:ext>
            </c:extLst>
          </c:dPt>
          <c:dPt>
            <c:idx val="4"/>
            <c:bubble3D val="0"/>
            <c:extLst>
              <c:ext xmlns:c16="http://schemas.microsoft.com/office/drawing/2014/chart" uri="{C3380CC4-5D6E-409C-BE32-E72D297353CC}">
                <c16:uniqueId val="{00000004-E503-4CAE-A402-DD32CB1BEEBE}"/>
              </c:ext>
            </c:extLst>
          </c:dPt>
          <c:dPt>
            <c:idx val="5"/>
            <c:bubble3D val="0"/>
            <c:extLst>
              <c:ext xmlns:c16="http://schemas.microsoft.com/office/drawing/2014/chart" uri="{C3380CC4-5D6E-409C-BE32-E72D297353CC}">
                <c16:uniqueId val="{00000005-E503-4CAE-A402-DD32CB1BEEBE}"/>
              </c:ext>
            </c:extLst>
          </c:dPt>
          <c:dPt>
            <c:idx val="6"/>
            <c:bubble3D val="0"/>
            <c:extLst>
              <c:ext xmlns:c16="http://schemas.microsoft.com/office/drawing/2014/chart" uri="{C3380CC4-5D6E-409C-BE32-E72D297353CC}">
                <c16:uniqueId val="{00000006-E503-4CAE-A402-DD32CB1BEEBE}"/>
              </c:ext>
            </c:extLst>
          </c:dPt>
          <c:dLbls>
            <c:spPr>
              <a:noFill/>
              <a:ln>
                <a:noFill/>
              </a:ln>
              <a:effectLst/>
            </c:spPr>
            <c:txPr>
              <a:bodyPr/>
              <a:lstStyle/>
              <a:p>
                <a:pPr>
                  <a:defRPr sz="1100"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extLst>
          </c:dLbls>
          <c:cat>
            <c:strRef>
              <c:f>'Input-IS Y10'!$D$265:$J$265</c:f>
              <c:strCache>
                <c:ptCount val="4"/>
                <c:pt idx="0">
                  <c:v>Training</c:v>
                </c:pt>
                <c:pt idx="1">
                  <c:v>Conference</c:v>
                </c:pt>
                <c:pt idx="2">
                  <c:v>Research</c:v>
                </c:pt>
                <c:pt idx="3">
                  <c:v>Publications</c:v>
                </c:pt>
              </c:strCache>
            </c:strRef>
          </c:cat>
          <c:val>
            <c:numRef>
              <c:f>'Input-IS Y10'!$D$279:$J$279</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7-E503-4CAE-A402-DD32CB1BEEBE}"/>
            </c:ext>
          </c:extLst>
        </c:ser>
        <c:dLbls>
          <c:showLegendKey val="0"/>
          <c:showVal val="0"/>
          <c:showCatName val="0"/>
          <c:showSerName val="0"/>
          <c:showPercent val="0"/>
          <c:showBubbleSize val="0"/>
          <c:showLeaderLines val="0"/>
        </c:dLbls>
        <c:firstSliceAng val="0"/>
      </c:pieChart>
      <c:spPr>
        <a:noFill/>
        <a:ln w="25400">
          <a:noFill/>
        </a:ln>
      </c:spPr>
    </c:plotArea>
    <c:legend>
      <c:legendPos val="b"/>
      <c:layout>
        <c:manualLayout>
          <c:xMode val="edge"/>
          <c:yMode val="edge"/>
          <c:x val="6.192538432695913E-3"/>
          <c:y val="0.8145206445968447"/>
          <c:w val="0.97241882264716917"/>
          <c:h val="0.15800327378432535"/>
        </c:manualLayout>
      </c:layout>
      <c:overlay val="0"/>
      <c:txPr>
        <a:bodyPr/>
        <a:lstStyle/>
        <a:p>
          <a:pPr rtl="0">
            <a:defRPr/>
          </a:pPr>
          <a:endParaRPr lang="en-US"/>
        </a:p>
      </c:txPr>
    </c:legend>
    <c:plotVisOnly val="1"/>
    <c:dispBlanksAs val="zero"/>
    <c:showDLblsOverMax val="0"/>
  </c:chart>
  <c:printSettings>
    <c:headerFooter/>
    <c:pageMargins b="0.75000000000001121" l="0.70000000000000062" r="0.70000000000000062" t="0.75000000000001121" header="0.30000000000000032" footer="0.30000000000000032"/>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Unit</a:t>
            </a:r>
            <a:r>
              <a:rPr lang="en-US" baseline="0"/>
              <a:t> Performance</a:t>
            </a:r>
            <a:endParaRPr lang="en-US"/>
          </a:p>
        </c:rich>
      </c:tx>
      <c:overlay val="1"/>
    </c:title>
    <c:autoTitleDeleted val="0"/>
    <c:plotArea>
      <c:layout>
        <c:manualLayout>
          <c:layoutTarget val="inner"/>
          <c:xMode val="edge"/>
          <c:yMode val="edge"/>
          <c:x val="5.8319560570392621E-2"/>
          <c:y val="0.14979026413239604"/>
          <c:w val="0.91798804233331543"/>
          <c:h val="0.62589623426982488"/>
        </c:manualLayout>
      </c:layout>
      <c:lineChart>
        <c:grouping val="standard"/>
        <c:varyColors val="0"/>
        <c:ser>
          <c:idx val="0"/>
          <c:order val="0"/>
          <c:tx>
            <c:strRef>
              <c:f>'Input-IS Y10'!$B$267</c:f>
              <c:strCache>
                <c:ptCount val="1"/>
                <c:pt idx="0">
                  <c:v>Current Price</c:v>
                </c:pt>
              </c:strCache>
            </c:strRef>
          </c:tx>
          <c:marker>
            <c:symbol val="none"/>
          </c:marker>
          <c:cat>
            <c:strRef>
              <c:f>'Input-IS Y10'!$D$265:$J$265</c:f>
              <c:strCache>
                <c:ptCount val="4"/>
                <c:pt idx="0">
                  <c:v>Training</c:v>
                </c:pt>
                <c:pt idx="1">
                  <c:v>Conference</c:v>
                </c:pt>
                <c:pt idx="2">
                  <c:v>Research</c:v>
                </c:pt>
                <c:pt idx="3">
                  <c:v>Publications</c:v>
                </c:pt>
              </c:strCache>
            </c:strRef>
          </c:cat>
          <c:val>
            <c:numRef>
              <c:f>'Input-IS Y10'!$D$267:$J$267</c:f>
              <c:numCache>
                <c:formatCode>_(* #,##0_);_(* \(#,##0\);_(* "-"??_);_(@_)</c:formatCode>
                <c:ptCount val="7"/>
              </c:numCache>
            </c:numRef>
          </c:val>
          <c:smooth val="0"/>
          <c:extLst>
            <c:ext xmlns:c16="http://schemas.microsoft.com/office/drawing/2014/chart" uri="{C3380CC4-5D6E-409C-BE32-E72D297353CC}">
              <c16:uniqueId val="{00000000-7C88-420D-B4BB-B6F0A35CE60B}"/>
            </c:ext>
          </c:extLst>
        </c:ser>
        <c:ser>
          <c:idx val="1"/>
          <c:order val="1"/>
          <c:tx>
            <c:strRef>
              <c:f>'Input-IS Y10'!$B$269</c:f>
              <c:strCache>
                <c:ptCount val="1"/>
                <c:pt idx="0">
                  <c:v>Subsidy</c:v>
                </c:pt>
              </c:strCache>
            </c:strRef>
          </c:tx>
          <c:marker>
            <c:symbol val="none"/>
          </c:marker>
          <c:cat>
            <c:strRef>
              <c:f>'Input-IS Y10'!$D$265:$J$265</c:f>
              <c:strCache>
                <c:ptCount val="4"/>
                <c:pt idx="0">
                  <c:v>Training</c:v>
                </c:pt>
                <c:pt idx="1">
                  <c:v>Conference</c:v>
                </c:pt>
                <c:pt idx="2">
                  <c:v>Research</c:v>
                </c:pt>
                <c:pt idx="3">
                  <c:v>Publications</c:v>
                </c:pt>
              </c:strCache>
            </c:strRef>
          </c:cat>
          <c:val>
            <c:numRef>
              <c:f>'Input-IS Y10'!$D$269:$J$269</c:f>
              <c:numCache>
                <c:formatCode>_(* #,##0_);_(* \(#,##0\);_(* "-"??_);_(@_)</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1-7C88-420D-B4BB-B6F0A35CE60B}"/>
            </c:ext>
          </c:extLst>
        </c:ser>
        <c:ser>
          <c:idx val="2"/>
          <c:order val="2"/>
          <c:tx>
            <c:strRef>
              <c:f>'Input-IS Y10'!$B$268</c:f>
              <c:strCache>
                <c:ptCount val="1"/>
                <c:pt idx="0">
                  <c:v>Unit Cost</c:v>
                </c:pt>
              </c:strCache>
            </c:strRef>
          </c:tx>
          <c:marker>
            <c:symbol val="none"/>
          </c:marker>
          <c:cat>
            <c:strRef>
              <c:f>'Input-IS Y10'!$D$265:$J$265</c:f>
              <c:strCache>
                <c:ptCount val="4"/>
                <c:pt idx="0">
                  <c:v>Training</c:v>
                </c:pt>
                <c:pt idx="1">
                  <c:v>Conference</c:v>
                </c:pt>
                <c:pt idx="2">
                  <c:v>Research</c:v>
                </c:pt>
                <c:pt idx="3">
                  <c:v>Publications</c:v>
                </c:pt>
              </c:strCache>
            </c:strRef>
          </c:cat>
          <c:val>
            <c:numRef>
              <c:f>'Input-IS Y10'!$D$268:$J$268</c:f>
              <c:numCache>
                <c:formatCode>_(* #,##0_);_(* \(#,##0\);_(* "-"??_);_(@_)</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2-7C88-420D-B4BB-B6F0A35CE60B}"/>
            </c:ext>
          </c:extLst>
        </c:ser>
        <c:dLbls>
          <c:showLegendKey val="0"/>
          <c:showVal val="0"/>
          <c:showCatName val="0"/>
          <c:showSerName val="0"/>
          <c:showPercent val="0"/>
          <c:showBubbleSize val="0"/>
        </c:dLbls>
        <c:smooth val="0"/>
        <c:axId val="466284936"/>
        <c:axId val="466285328"/>
      </c:lineChart>
      <c:catAx>
        <c:axId val="466284936"/>
        <c:scaling>
          <c:orientation val="minMax"/>
        </c:scaling>
        <c:delete val="0"/>
        <c:axPos val="b"/>
        <c:numFmt formatCode="General" sourceLinked="1"/>
        <c:majorTickMark val="out"/>
        <c:minorTickMark val="none"/>
        <c:tickLblPos val="nextTo"/>
        <c:crossAx val="466285328"/>
        <c:crosses val="autoZero"/>
        <c:auto val="1"/>
        <c:lblAlgn val="ctr"/>
        <c:lblOffset val="100"/>
        <c:noMultiLvlLbl val="0"/>
      </c:catAx>
      <c:valAx>
        <c:axId val="466285328"/>
        <c:scaling>
          <c:orientation val="minMax"/>
          <c:min val="0"/>
        </c:scaling>
        <c:delete val="0"/>
        <c:axPos val="l"/>
        <c:majorGridlines/>
        <c:numFmt formatCode="_(* #,##0_);_(* \(#,##0\);_(* &quot;-&quot;_);_(@_)" sourceLinked="0"/>
        <c:majorTickMark val="out"/>
        <c:minorTickMark val="none"/>
        <c:tickLblPos val="nextTo"/>
        <c:crossAx val="466284936"/>
        <c:crosses val="autoZero"/>
        <c:crossBetween val="between"/>
      </c:valAx>
    </c:plotArea>
    <c:legend>
      <c:legendPos val="b"/>
      <c:overlay val="0"/>
    </c:legend>
    <c:plotVisOnly val="1"/>
    <c:dispBlanksAs val="gap"/>
    <c:showDLblsOverMax val="0"/>
  </c:chart>
  <c:printSettings>
    <c:headerFooter/>
    <c:pageMargins b="0.75000000000001144" l="0.70000000000000062" r="0.70000000000000062" t="0.750000000000011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Direct and Overhead Costs by Product</a:t>
            </a:r>
          </a:p>
        </c:rich>
      </c:tx>
      <c:overlay val="0"/>
    </c:title>
    <c:autoTitleDeleted val="0"/>
    <c:plotArea>
      <c:layout>
        <c:manualLayout>
          <c:layoutTarget val="inner"/>
          <c:xMode val="edge"/>
          <c:yMode val="edge"/>
          <c:x val="6.5192437455582897E-2"/>
          <c:y val="0.2061850274757952"/>
          <c:w val="0.91798804233331344"/>
          <c:h val="0.68229099761321665"/>
        </c:manualLayout>
      </c:layout>
      <c:barChart>
        <c:barDir val="col"/>
        <c:grouping val="stacked"/>
        <c:varyColors val="0"/>
        <c:ser>
          <c:idx val="0"/>
          <c:order val="0"/>
          <c:tx>
            <c:strRef>
              <c:f>'Input-IS Y1'!$B$298</c:f>
              <c:strCache>
                <c:ptCount val="1"/>
                <c:pt idx="0">
                  <c:v>% Direct Costs by Product</c:v>
                </c:pt>
              </c:strCache>
            </c:strRef>
          </c:tx>
          <c:invertIfNegative val="0"/>
          <c:dLbls>
            <c:dLbl>
              <c:idx val="4"/>
              <c:layout>
                <c:manualLayout>
                  <c:x val="0"/>
                  <c:y val="-2.819738167170191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E72-40CA-851F-6B86E77B360A}"/>
                </c:ext>
              </c:extLst>
            </c:dLbl>
            <c:dLbl>
              <c:idx val="5"/>
              <c:layout>
                <c:manualLayout>
                  <c:x val="0"/>
                  <c:y val="-2.416918429002997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E72-40CA-851F-6B86E77B360A}"/>
                </c:ext>
              </c:extLst>
            </c:dLbl>
            <c:dLbl>
              <c:idx val="6"/>
              <c:layout>
                <c:manualLayout>
                  <c:x val="0"/>
                  <c:y val="-2.416918429002997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E72-40CA-851F-6B86E77B360A}"/>
                </c:ext>
              </c:extLst>
            </c:dLbl>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'Input-IS Y1'!$D$265:$J$265</c:f>
              <c:strCache>
                <c:ptCount val="4"/>
                <c:pt idx="0">
                  <c:v>Training</c:v>
                </c:pt>
                <c:pt idx="1">
                  <c:v>Conference</c:v>
                </c:pt>
                <c:pt idx="2">
                  <c:v>Research</c:v>
                </c:pt>
                <c:pt idx="3">
                  <c:v>Publications</c:v>
                </c:pt>
              </c:strCache>
            </c:strRef>
          </c:cat>
          <c:val>
            <c:numRef>
              <c:f>'Input-IS Y1'!$D$298:$J$298</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3-DE72-40CA-851F-6B86E77B360A}"/>
            </c:ext>
          </c:extLst>
        </c:ser>
        <c:ser>
          <c:idx val="1"/>
          <c:order val="1"/>
          <c:tx>
            <c:strRef>
              <c:f>'Input-IS Y1'!$B$299</c:f>
              <c:strCache>
                <c:ptCount val="1"/>
                <c:pt idx="0">
                  <c:v>% Overhead Costs by Product</c:v>
                </c:pt>
              </c:strCache>
            </c:strRef>
          </c:tx>
          <c:invertIfNegative val="0"/>
          <c:dLbls>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'Input-IS Y1'!$D$265:$J$265</c:f>
              <c:strCache>
                <c:ptCount val="4"/>
                <c:pt idx="0">
                  <c:v>Training</c:v>
                </c:pt>
                <c:pt idx="1">
                  <c:v>Conference</c:v>
                </c:pt>
                <c:pt idx="2">
                  <c:v>Research</c:v>
                </c:pt>
                <c:pt idx="3">
                  <c:v>Publications</c:v>
                </c:pt>
              </c:strCache>
            </c:strRef>
          </c:cat>
          <c:val>
            <c:numRef>
              <c:f>'Input-IS Y1'!$D$299:$J$299</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DE72-40CA-851F-6B86E77B360A}"/>
            </c:ext>
          </c:extLst>
        </c:ser>
        <c:dLbls>
          <c:showLegendKey val="0"/>
          <c:showVal val="0"/>
          <c:showCatName val="0"/>
          <c:showSerName val="0"/>
          <c:showPercent val="0"/>
          <c:showBubbleSize val="0"/>
        </c:dLbls>
        <c:gapWidth val="50"/>
        <c:overlap val="100"/>
        <c:axId val="466294464"/>
        <c:axId val="466294856"/>
      </c:barChart>
      <c:catAx>
        <c:axId val="466294464"/>
        <c:scaling>
          <c:orientation val="minMax"/>
        </c:scaling>
        <c:delete val="0"/>
        <c:axPos val="b"/>
        <c:numFmt formatCode="General" sourceLinked="1"/>
        <c:majorTickMark val="out"/>
        <c:minorTickMark val="none"/>
        <c:tickLblPos val="nextTo"/>
        <c:txPr>
          <a:bodyPr/>
          <a:lstStyle/>
          <a:p>
            <a:pPr>
              <a:defRPr sz="800"/>
            </a:pPr>
            <a:endParaRPr lang="en-US"/>
          </a:p>
        </c:txPr>
        <c:crossAx val="466294856"/>
        <c:crosses val="autoZero"/>
        <c:auto val="1"/>
        <c:lblAlgn val="ctr"/>
        <c:lblOffset val="100"/>
        <c:noMultiLvlLbl val="0"/>
      </c:catAx>
      <c:valAx>
        <c:axId val="466294856"/>
        <c:scaling>
          <c:orientation val="minMax"/>
          <c:max val="1"/>
          <c:min val="0"/>
        </c:scaling>
        <c:delete val="0"/>
        <c:axPos val="l"/>
        <c:majorGridlines/>
        <c:numFmt formatCode="0%" sourceLinked="1"/>
        <c:majorTickMark val="out"/>
        <c:minorTickMark val="none"/>
        <c:tickLblPos val="nextTo"/>
        <c:crossAx val="466294464"/>
        <c:crosses val="autoZero"/>
        <c:crossBetween val="between"/>
        <c:majorUnit val="0.2"/>
      </c:valAx>
    </c:plotArea>
    <c:legend>
      <c:legendPos val="b"/>
      <c:layout>
        <c:manualLayout>
          <c:xMode val="edge"/>
          <c:yMode val="edge"/>
          <c:x val="0.29709962207803203"/>
          <c:y val="0.10943438716686094"/>
          <c:w val="0.38300905935145207"/>
          <c:h val="7.1473860329392375E-2"/>
        </c:manualLayout>
      </c:layout>
      <c:overlay val="0"/>
    </c:legend>
    <c:plotVisOnly val="1"/>
    <c:dispBlanksAs val="zero"/>
    <c:showDLblsOverMax val="0"/>
  </c:chart>
  <c:printSettings>
    <c:headerFooter/>
    <c:pageMargins b="0.75000000000000944" l="0.70000000000000062" r="0.70000000000000062" t="0.75000000000000944" header="0.30000000000000032" footer="0.30000000000000032"/>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Recovery by</a:t>
            </a:r>
            <a:r>
              <a:rPr lang="en-US" baseline="0"/>
              <a:t> Product</a:t>
            </a:r>
            <a:endParaRPr lang="en-US"/>
          </a:p>
        </c:rich>
      </c:tx>
      <c:overlay val="1"/>
    </c:title>
    <c:autoTitleDeleted val="0"/>
    <c:plotArea>
      <c:layout>
        <c:manualLayout>
          <c:layoutTarget val="inner"/>
          <c:xMode val="edge"/>
          <c:yMode val="edge"/>
          <c:x val="5.8319560570392621E-2"/>
          <c:y val="0.14979026413239618"/>
          <c:w val="0.91798804233331566"/>
          <c:h val="0.62589623426982532"/>
        </c:manualLayout>
      </c:layout>
      <c:barChart>
        <c:barDir val="col"/>
        <c:grouping val="stacked"/>
        <c:varyColors val="0"/>
        <c:ser>
          <c:idx val="0"/>
          <c:order val="0"/>
          <c:tx>
            <c:strRef>
              <c:f>'Input-IS Y10'!$B$302</c:f>
              <c:strCache>
                <c:ptCount val="1"/>
                <c:pt idx="0">
                  <c:v>Earned Income</c:v>
                </c:pt>
              </c:strCache>
            </c:strRef>
          </c:tx>
          <c:invertIfNegative val="0"/>
          <c:cat>
            <c:strRef>
              <c:f>'Input-IS Y10'!$D$265:$J$265</c:f>
              <c:strCache>
                <c:ptCount val="4"/>
                <c:pt idx="0">
                  <c:v>Training</c:v>
                </c:pt>
                <c:pt idx="1">
                  <c:v>Conference</c:v>
                </c:pt>
                <c:pt idx="2">
                  <c:v>Research</c:v>
                </c:pt>
                <c:pt idx="3">
                  <c:v>Publications</c:v>
                </c:pt>
              </c:strCache>
            </c:strRef>
          </c:cat>
          <c:val>
            <c:numRef>
              <c:f>'Input-IS Y10'!$D$302:$J$302</c:f>
              <c:numCache>
                <c:formatCode>_(* #,##0_);_(* \(#,##0\);_(*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326A-4075-956F-B16295ABB1C3}"/>
            </c:ext>
          </c:extLst>
        </c:ser>
        <c:ser>
          <c:idx val="1"/>
          <c:order val="1"/>
          <c:tx>
            <c:strRef>
              <c:f>'Input-IS Y10'!$B$303</c:f>
              <c:strCache>
                <c:ptCount val="1"/>
                <c:pt idx="0">
                  <c:v>Total Cost</c:v>
                </c:pt>
              </c:strCache>
            </c:strRef>
          </c:tx>
          <c:invertIfNegative val="0"/>
          <c:cat>
            <c:strRef>
              <c:f>'Input-IS Y10'!$D$265:$J$265</c:f>
              <c:strCache>
                <c:ptCount val="4"/>
                <c:pt idx="0">
                  <c:v>Training</c:v>
                </c:pt>
                <c:pt idx="1">
                  <c:v>Conference</c:v>
                </c:pt>
                <c:pt idx="2">
                  <c:v>Research</c:v>
                </c:pt>
                <c:pt idx="3">
                  <c:v>Publications</c:v>
                </c:pt>
              </c:strCache>
            </c:strRef>
          </c:cat>
          <c:val>
            <c:numRef>
              <c:f>'Input-IS Y10'!$D$303:$J$303</c:f>
              <c:numCache>
                <c:formatCode>_(* #,##0_);_(* \(#,##0\);_(*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326A-4075-956F-B16295ABB1C3}"/>
            </c:ext>
          </c:extLst>
        </c:ser>
        <c:dLbls>
          <c:showLegendKey val="0"/>
          <c:showVal val="0"/>
          <c:showCatName val="0"/>
          <c:showSerName val="0"/>
          <c:showPercent val="0"/>
          <c:showBubbleSize val="0"/>
        </c:dLbls>
        <c:gapWidth val="50"/>
        <c:overlap val="100"/>
        <c:axId val="466286112"/>
        <c:axId val="466286504"/>
      </c:barChart>
      <c:lineChart>
        <c:grouping val="standard"/>
        <c:varyColors val="0"/>
        <c:ser>
          <c:idx val="2"/>
          <c:order val="2"/>
          <c:tx>
            <c:strRef>
              <c:f>'Input-IS Y10'!$B$304</c:f>
              <c:strCache>
                <c:ptCount val="1"/>
                <c:pt idx="0">
                  <c:v>% Cost Recovery</c:v>
                </c:pt>
              </c:strCache>
            </c:strRef>
          </c:tx>
          <c:cat>
            <c:strRef>
              <c:f>'Input-IS Y10'!$D$265:$J$265</c:f>
              <c:strCache>
                <c:ptCount val="4"/>
                <c:pt idx="0">
                  <c:v>Training</c:v>
                </c:pt>
                <c:pt idx="1">
                  <c:v>Conference</c:v>
                </c:pt>
                <c:pt idx="2">
                  <c:v>Research</c:v>
                </c:pt>
                <c:pt idx="3">
                  <c:v>Publications</c:v>
                </c:pt>
              </c:strCache>
            </c:strRef>
          </c:cat>
          <c:val>
            <c:numRef>
              <c:f>'Input-IS Y10'!$D$304:$J$304</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2-326A-4075-956F-B16295ABB1C3}"/>
            </c:ext>
          </c:extLst>
        </c:ser>
        <c:dLbls>
          <c:showLegendKey val="0"/>
          <c:showVal val="0"/>
          <c:showCatName val="0"/>
          <c:showSerName val="0"/>
          <c:showPercent val="0"/>
          <c:showBubbleSize val="0"/>
        </c:dLbls>
        <c:marker val="1"/>
        <c:smooth val="0"/>
        <c:axId val="466286896"/>
        <c:axId val="466287288"/>
      </c:lineChart>
      <c:catAx>
        <c:axId val="466286112"/>
        <c:scaling>
          <c:orientation val="minMax"/>
        </c:scaling>
        <c:delete val="0"/>
        <c:axPos val="b"/>
        <c:numFmt formatCode="General" sourceLinked="1"/>
        <c:majorTickMark val="out"/>
        <c:minorTickMark val="none"/>
        <c:tickLblPos val="nextTo"/>
        <c:crossAx val="466286504"/>
        <c:crosses val="autoZero"/>
        <c:auto val="1"/>
        <c:lblAlgn val="ctr"/>
        <c:lblOffset val="100"/>
        <c:noMultiLvlLbl val="0"/>
      </c:catAx>
      <c:valAx>
        <c:axId val="466286504"/>
        <c:scaling>
          <c:orientation val="minMax"/>
          <c:min val="0"/>
        </c:scaling>
        <c:delete val="0"/>
        <c:axPos val="l"/>
        <c:majorGridlines/>
        <c:numFmt formatCode="_(* #,##0_);_(* \(#,##0\);_(* &quot;-&quot;_);_(@_)" sourceLinked="0"/>
        <c:majorTickMark val="out"/>
        <c:minorTickMark val="none"/>
        <c:tickLblPos val="nextTo"/>
        <c:crossAx val="466286112"/>
        <c:crosses val="autoZero"/>
        <c:crossBetween val="between"/>
      </c:valAx>
      <c:catAx>
        <c:axId val="466286896"/>
        <c:scaling>
          <c:orientation val="minMax"/>
        </c:scaling>
        <c:delete val="1"/>
        <c:axPos val="b"/>
        <c:numFmt formatCode="General" sourceLinked="1"/>
        <c:majorTickMark val="out"/>
        <c:minorTickMark val="none"/>
        <c:tickLblPos val="nextTo"/>
        <c:crossAx val="466287288"/>
        <c:crosses val="autoZero"/>
        <c:auto val="1"/>
        <c:lblAlgn val="ctr"/>
        <c:lblOffset val="100"/>
        <c:noMultiLvlLbl val="0"/>
      </c:catAx>
      <c:valAx>
        <c:axId val="466287288"/>
        <c:scaling>
          <c:orientation val="minMax"/>
        </c:scaling>
        <c:delete val="0"/>
        <c:axPos val="r"/>
        <c:numFmt formatCode="0%" sourceLinked="1"/>
        <c:majorTickMark val="out"/>
        <c:minorTickMark val="none"/>
        <c:tickLblPos val="nextTo"/>
        <c:crossAx val="466286896"/>
        <c:crosses val="max"/>
        <c:crossBetween val="between"/>
      </c:valAx>
    </c:plotArea>
    <c:legend>
      <c:legendPos val="b"/>
      <c:overlay val="0"/>
    </c:legend>
    <c:plotVisOnly val="1"/>
    <c:dispBlanksAs val="zero"/>
    <c:showDLblsOverMax val="0"/>
  </c:chart>
  <c:printSettings>
    <c:headerFooter/>
    <c:pageMargins b="0.75000000000001166" l="0.70000000000000062" r="0.70000000000000062" t="0.75000000000001166" header="0.30000000000000032" footer="0.30000000000000032"/>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Earned and Contributed</a:t>
            </a:r>
            <a:r>
              <a:rPr lang="en-US" baseline="0"/>
              <a:t> Revenue</a:t>
            </a:r>
            <a:endParaRPr lang="en-US"/>
          </a:p>
        </c:rich>
      </c:tx>
      <c:overlay val="1"/>
    </c:title>
    <c:autoTitleDeleted val="0"/>
    <c:plotArea>
      <c:layout>
        <c:manualLayout>
          <c:layoutTarget val="inner"/>
          <c:xMode val="edge"/>
          <c:yMode val="edge"/>
          <c:x val="6.5192437455583174E-2"/>
          <c:y val="0.19410043533078003"/>
          <c:w val="0.91798804233331521"/>
          <c:h val="0.69437558975822256"/>
        </c:manualLayout>
      </c:layout>
      <c:barChart>
        <c:barDir val="col"/>
        <c:grouping val="stacked"/>
        <c:varyColors val="0"/>
        <c:ser>
          <c:idx val="0"/>
          <c:order val="0"/>
          <c:tx>
            <c:strRef>
              <c:f>'Input-IS Y11'!$B$289</c:f>
              <c:strCache>
                <c:ptCount val="1"/>
                <c:pt idx="0">
                  <c:v>% Contributed Income by Product</c:v>
                </c:pt>
              </c:strCache>
            </c:strRef>
          </c:tx>
          <c:invertIfNegative val="0"/>
          <c:dLbls>
            <c:spPr>
              <a:noFill/>
              <a:ln>
                <a:noFill/>
              </a:ln>
              <a:effectLst/>
            </c:spPr>
            <c:txPr>
              <a:bodyPr wrap="square" lIns="38100" tIns="19050" rIns="38100" bIns="19050" anchor="ctr">
                <a:spAutoFit/>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'Input-IS Y11'!$D$281:$J$281</c:f>
              <c:strCache>
                <c:ptCount val="4"/>
                <c:pt idx="0">
                  <c:v>Training</c:v>
                </c:pt>
                <c:pt idx="1">
                  <c:v>Conference</c:v>
                </c:pt>
                <c:pt idx="2">
                  <c:v>Research</c:v>
                </c:pt>
                <c:pt idx="3">
                  <c:v>Publications</c:v>
                </c:pt>
              </c:strCache>
            </c:strRef>
          </c:cat>
          <c:val>
            <c:numRef>
              <c:f>'Input-IS Y11'!$D$289:$J$289</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3BA0-4810-9FD2-3330B9A10283}"/>
            </c:ext>
          </c:extLst>
        </c:ser>
        <c:ser>
          <c:idx val="1"/>
          <c:order val="1"/>
          <c:tx>
            <c:strRef>
              <c:f>'Input-IS Y11'!$B$288</c:f>
              <c:strCache>
                <c:ptCount val="1"/>
                <c:pt idx="0">
                  <c:v>% Earned Income by Product</c:v>
                </c:pt>
              </c:strCache>
            </c:strRef>
          </c:tx>
          <c:invertIfNegative val="0"/>
          <c:dLbls>
            <c:spPr>
              <a:noFill/>
              <a:ln>
                <a:noFill/>
              </a:ln>
              <a:effectLst/>
            </c:spPr>
            <c:txPr>
              <a:bodyPr wrap="square" lIns="38100" tIns="19050" rIns="38100" bIns="19050" anchor="ctr">
                <a:spAutoFit/>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'Input-IS Y11'!$D$281:$J$281</c:f>
              <c:strCache>
                <c:ptCount val="4"/>
                <c:pt idx="0">
                  <c:v>Training</c:v>
                </c:pt>
                <c:pt idx="1">
                  <c:v>Conference</c:v>
                </c:pt>
                <c:pt idx="2">
                  <c:v>Research</c:v>
                </c:pt>
                <c:pt idx="3">
                  <c:v>Publications</c:v>
                </c:pt>
              </c:strCache>
            </c:strRef>
          </c:cat>
          <c:val>
            <c:numRef>
              <c:f>'Input-IS Y11'!$D$288:$J$288</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3BA0-4810-9FD2-3330B9A10283}"/>
            </c:ext>
          </c:extLst>
        </c:ser>
        <c:dLbls>
          <c:showLegendKey val="0"/>
          <c:showVal val="0"/>
          <c:showCatName val="0"/>
          <c:showSerName val="0"/>
          <c:showPercent val="0"/>
          <c:showBubbleSize val="0"/>
        </c:dLbls>
        <c:gapWidth val="50"/>
        <c:overlap val="100"/>
        <c:axId val="466270272"/>
        <c:axId val="466270664"/>
      </c:barChart>
      <c:catAx>
        <c:axId val="466270272"/>
        <c:scaling>
          <c:orientation val="minMax"/>
        </c:scaling>
        <c:delete val="0"/>
        <c:axPos val="b"/>
        <c:numFmt formatCode="General" sourceLinked="1"/>
        <c:majorTickMark val="out"/>
        <c:minorTickMark val="none"/>
        <c:tickLblPos val="nextTo"/>
        <c:crossAx val="466270664"/>
        <c:crosses val="autoZero"/>
        <c:auto val="1"/>
        <c:lblAlgn val="ctr"/>
        <c:lblOffset val="100"/>
        <c:noMultiLvlLbl val="0"/>
      </c:catAx>
      <c:valAx>
        <c:axId val="466270664"/>
        <c:scaling>
          <c:orientation val="minMax"/>
          <c:max val="1"/>
          <c:min val="0"/>
        </c:scaling>
        <c:delete val="0"/>
        <c:axPos val="l"/>
        <c:majorGridlines/>
        <c:numFmt formatCode="0%" sourceLinked="1"/>
        <c:majorTickMark val="out"/>
        <c:minorTickMark val="none"/>
        <c:tickLblPos val="nextTo"/>
        <c:crossAx val="466270272"/>
        <c:crosses val="autoZero"/>
        <c:crossBetween val="between"/>
        <c:majorUnit val="0.2"/>
      </c:valAx>
    </c:plotArea>
    <c:legend>
      <c:legendPos val="b"/>
      <c:layout>
        <c:manualLayout>
          <c:xMode val="edge"/>
          <c:yMode val="edge"/>
          <c:x val="0.28404379071384406"/>
          <c:y val="0.10943438716686094"/>
          <c:w val="0.45410935143898379"/>
          <c:h val="7.2841544353783566E-2"/>
        </c:manualLayout>
      </c:layout>
      <c:overlay val="0"/>
    </c:legend>
    <c:plotVisOnly val="1"/>
    <c:dispBlanksAs val="gap"/>
    <c:showDLblsOverMax val="0"/>
  </c:chart>
  <c:printSettings>
    <c:headerFooter/>
    <c:pageMargins b="0.75000000000001121" l="0.70000000000000062" r="0.70000000000000062" t="0.75000000000001121" header="0.30000000000000032" footer="0.30000000000000032"/>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Direct and Overhead Costs by Product</a:t>
            </a:r>
          </a:p>
        </c:rich>
      </c:tx>
      <c:overlay val="0"/>
    </c:title>
    <c:autoTitleDeleted val="0"/>
    <c:plotArea>
      <c:layout>
        <c:manualLayout>
          <c:layoutTarget val="inner"/>
          <c:xMode val="edge"/>
          <c:yMode val="edge"/>
          <c:x val="6.5192437455583174E-2"/>
          <c:y val="0.2061850274757952"/>
          <c:w val="0.91798804233331543"/>
          <c:h val="0.68229099761321665"/>
        </c:manualLayout>
      </c:layout>
      <c:barChart>
        <c:barDir val="col"/>
        <c:grouping val="stacked"/>
        <c:varyColors val="0"/>
        <c:ser>
          <c:idx val="0"/>
          <c:order val="0"/>
          <c:tx>
            <c:strRef>
              <c:f>'Input-IS Y11'!$B$298</c:f>
              <c:strCache>
                <c:ptCount val="1"/>
                <c:pt idx="0">
                  <c:v>% Direct Costs by Product</c:v>
                </c:pt>
              </c:strCache>
            </c:strRef>
          </c:tx>
          <c:invertIfNegative val="0"/>
          <c:dLbls>
            <c:dLbl>
              <c:idx val="4"/>
              <c:layout>
                <c:manualLayout>
                  <c:x val="0"/>
                  <c:y val="-2.014098690835850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9CF-42CF-8815-FFCA7C4322DD}"/>
                </c:ext>
              </c:extLst>
            </c:dLbl>
            <c:dLbl>
              <c:idx val="5"/>
              <c:layout>
                <c:manualLayout>
                  <c:x val="0"/>
                  <c:y val="-2.416918429002997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9CF-42CF-8815-FFCA7C4322DD}"/>
                </c:ext>
              </c:extLst>
            </c:dLbl>
            <c:dLbl>
              <c:idx val="6"/>
              <c:layout>
                <c:manualLayout>
                  <c:x val="0"/>
                  <c:y val="-2.416918429002997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9CF-42CF-8815-FFCA7C4322DD}"/>
                </c:ext>
              </c:extLst>
            </c:dLbl>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'Input-IS Y11'!$D$291:$J$291</c:f>
              <c:strCache>
                <c:ptCount val="4"/>
                <c:pt idx="0">
                  <c:v>Training</c:v>
                </c:pt>
                <c:pt idx="1">
                  <c:v>Conference</c:v>
                </c:pt>
                <c:pt idx="2">
                  <c:v>Research</c:v>
                </c:pt>
                <c:pt idx="3">
                  <c:v>Publications</c:v>
                </c:pt>
              </c:strCache>
            </c:strRef>
          </c:cat>
          <c:val>
            <c:numRef>
              <c:f>'Input-IS Y11'!$D$298:$J$298</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3-E9CF-42CF-8815-FFCA7C4322DD}"/>
            </c:ext>
          </c:extLst>
        </c:ser>
        <c:ser>
          <c:idx val="1"/>
          <c:order val="1"/>
          <c:tx>
            <c:strRef>
              <c:f>'Input-IS Y11'!$B$299</c:f>
              <c:strCache>
                <c:ptCount val="1"/>
                <c:pt idx="0">
                  <c:v>% Overhead Costs by Product</c:v>
                </c:pt>
              </c:strCache>
            </c:strRef>
          </c:tx>
          <c:invertIfNegative val="0"/>
          <c:dLbls>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'Input-IS Y11'!$D$291:$J$291</c:f>
              <c:strCache>
                <c:ptCount val="4"/>
                <c:pt idx="0">
                  <c:v>Training</c:v>
                </c:pt>
                <c:pt idx="1">
                  <c:v>Conference</c:v>
                </c:pt>
                <c:pt idx="2">
                  <c:v>Research</c:v>
                </c:pt>
                <c:pt idx="3">
                  <c:v>Publications</c:v>
                </c:pt>
              </c:strCache>
            </c:strRef>
          </c:cat>
          <c:val>
            <c:numRef>
              <c:f>'Input-IS Y11'!$D$299:$J$299</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E9CF-42CF-8815-FFCA7C4322DD}"/>
            </c:ext>
          </c:extLst>
        </c:ser>
        <c:dLbls>
          <c:showLegendKey val="0"/>
          <c:showVal val="0"/>
          <c:showCatName val="0"/>
          <c:showSerName val="0"/>
          <c:showPercent val="0"/>
          <c:showBubbleSize val="0"/>
        </c:dLbls>
        <c:gapWidth val="50"/>
        <c:overlap val="100"/>
        <c:axId val="466271448"/>
        <c:axId val="466271840"/>
      </c:barChart>
      <c:catAx>
        <c:axId val="466271448"/>
        <c:scaling>
          <c:orientation val="minMax"/>
        </c:scaling>
        <c:delete val="0"/>
        <c:axPos val="b"/>
        <c:numFmt formatCode="General" sourceLinked="1"/>
        <c:majorTickMark val="out"/>
        <c:minorTickMark val="none"/>
        <c:tickLblPos val="nextTo"/>
        <c:crossAx val="466271840"/>
        <c:crosses val="autoZero"/>
        <c:auto val="1"/>
        <c:lblAlgn val="ctr"/>
        <c:lblOffset val="100"/>
        <c:noMultiLvlLbl val="0"/>
      </c:catAx>
      <c:valAx>
        <c:axId val="466271840"/>
        <c:scaling>
          <c:orientation val="minMax"/>
          <c:max val="1"/>
          <c:min val="0"/>
        </c:scaling>
        <c:delete val="0"/>
        <c:axPos val="l"/>
        <c:majorGridlines/>
        <c:numFmt formatCode="0%" sourceLinked="1"/>
        <c:majorTickMark val="out"/>
        <c:minorTickMark val="none"/>
        <c:tickLblPos val="nextTo"/>
        <c:crossAx val="466271448"/>
        <c:crosses val="autoZero"/>
        <c:crossBetween val="between"/>
        <c:majorUnit val="0.2"/>
      </c:valAx>
    </c:plotArea>
    <c:legend>
      <c:legendPos val="b"/>
      <c:layout>
        <c:manualLayout>
          <c:xMode val="edge"/>
          <c:yMode val="edge"/>
          <c:x val="0.29449290979390041"/>
          <c:y val="0.10137799240351754"/>
          <c:w val="0.38450668739721316"/>
          <c:h val="7.284154435378358E-2"/>
        </c:manualLayout>
      </c:layout>
      <c:overlay val="0"/>
    </c:legend>
    <c:plotVisOnly val="1"/>
    <c:dispBlanksAs val="zero"/>
    <c:showDLblsOverMax val="0"/>
  </c:chart>
  <c:printSettings>
    <c:headerFooter/>
    <c:pageMargins b="0.75000000000001144" l="0.70000000000000062" r="0.70000000000000062" t="0.75000000000001144" header="0.30000000000000032" footer="0.30000000000000032"/>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tx>
            <c:strRef>
              <c:f>'Input-IS Y11'!$B$283</c:f>
              <c:strCache>
                <c:ptCount val="1"/>
                <c:pt idx="0">
                  <c:v>% of Total Earned Income</c:v>
                </c:pt>
              </c:strCache>
            </c:strRef>
          </c:tx>
          <c:dPt>
            <c:idx val="0"/>
            <c:bubble3D val="0"/>
            <c:extLst>
              <c:ext xmlns:c16="http://schemas.microsoft.com/office/drawing/2014/chart" uri="{C3380CC4-5D6E-409C-BE32-E72D297353CC}">
                <c16:uniqueId val="{00000000-1BCF-4EB1-AA14-9173784C23D2}"/>
              </c:ext>
            </c:extLst>
          </c:dPt>
          <c:dPt>
            <c:idx val="1"/>
            <c:bubble3D val="0"/>
            <c:extLst>
              <c:ext xmlns:c16="http://schemas.microsoft.com/office/drawing/2014/chart" uri="{C3380CC4-5D6E-409C-BE32-E72D297353CC}">
                <c16:uniqueId val="{00000001-1BCF-4EB1-AA14-9173784C23D2}"/>
              </c:ext>
            </c:extLst>
          </c:dPt>
          <c:dPt>
            <c:idx val="2"/>
            <c:bubble3D val="0"/>
            <c:extLst>
              <c:ext xmlns:c16="http://schemas.microsoft.com/office/drawing/2014/chart" uri="{C3380CC4-5D6E-409C-BE32-E72D297353CC}">
                <c16:uniqueId val="{00000002-1BCF-4EB1-AA14-9173784C23D2}"/>
              </c:ext>
            </c:extLst>
          </c:dPt>
          <c:dPt>
            <c:idx val="3"/>
            <c:bubble3D val="0"/>
            <c:extLst>
              <c:ext xmlns:c16="http://schemas.microsoft.com/office/drawing/2014/chart" uri="{C3380CC4-5D6E-409C-BE32-E72D297353CC}">
                <c16:uniqueId val="{00000003-1BCF-4EB1-AA14-9173784C23D2}"/>
              </c:ext>
            </c:extLst>
          </c:dPt>
          <c:dPt>
            <c:idx val="4"/>
            <c:bubble3D val="0"/>
            <c:extLst>
              <c:ext xmlns:c16="http://schemas.microsoft.com/office/drawing/2014/chart" uri="{C3380CC4-5D6E-409C-BE32-E72D297353CC}">
                <c16:uniqueId val="{00000004-1BCF-4EB1-AA14-9173784C23D2}"/>
              </c:ext>
            </c:extLst>
          </c:dPt>
          <c:dPt>
            <c:idx val="5"/>
            <c:bubble3D val="0"/>
            <c:extLst>
              <c:ext xmlns:c16="http://schemas.microsoft.com/office/drawing/2014/chart" uri="{C3380CC4-5D6E-409C-BE32-E72D297353CC}">
                <c16:uniqueId val="{00000005-1BCF-4EB1-AA14-9173784C23D2}"/>
              </c:ext>
            </c:extLst>
          </c:dPt>
          <c:dPt>
            <c:idx val="6"/>
            <c:bubble3D val="0"/>
            <c:extLst>
              <c:ext xmlns:c16="http://schemas.microsoft.com/office/drawing/2014/chart" uri="{C3380CC4-5D6E-409C-BE32-E72D297353CC}">
                <c16:uniqueId val="{00000006-1BCF-4EB1-AA14-9173784C23D2}"/>
              </c:ext>
            </c:extLst>
          </c:dPt>
          <c:dLbls>
            <c:spPr>
              <a:noFill/>
              <a:ln>
                <a:noFill/>
              </a:ln>
              <a:effectLst/>
            </c:spPr>
            <c:txPr>
              <a:bodyPr/>
              <a:lstStyle/>
              <a:p>
                <a:pPr>
                  <a:defRPr sz="11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extLst>
          </c:dLbls>
          <c:cat>
            <c:strRef>
              <c:f>'Input-IS Y11'!$D$265:$J$265</c:f>
              <c:strCache>
                <c:ptCount val="4"/>
                <c:pt idx="0">
                  <c:v>Training</c:v>
                </c:pt>
                <c:pt idx="1">
                  <c:v>Conference</c:v>
                </c:pt>
                <c:pt idx="2">
                  <c:v>Research</c:v>
                </c:pt>
                <c:pt idx="3">
                  <c:v>Publications</c:v>
                </c:pt>
              </c:strCache>
            </c:strRef>
          </c:cat>
          <c:val>
            <c:numRef>
              <c:f>'Input-IS Y11'!$D$283:$J$283</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7-1BCF-4EB1-AA14-9173784C23D2}"/>
            </c:ext>
          </c:extLst>
        </c:ser>
        <c:dLbls>
          <c:showLegendKey val="0"/>
          <c:showVal val="0"/>
          <c:showCatName val="0"/>
          <c:showSerName val="0"/>
          <c:showPercent val="0"/>
          <c:showBubbleSize val="0"/>
          <c:showLeaderLines val="0"/>
        </c:dLbls>
        <c:firstSliceAng val="0"/>
      </c:pieChart>
      <c:spPr>
        <a:noFill/>
        <a:ln w="25400">
          <a:noFill/>
        </a:ln>
      </c:spPr>
    </c:plotArea>
    <c:legend>
      <c:legendPos val="b"/>
      <c:layout>
        <c:manualLayout>
          <c:xMode val="edge"/>
          <c:yMode val="edge"/>
          <c:x val="1.6801945290989238E-2"/>
          <c:y val="0.84319447972229278"/>
          <c:w val="0.96331471700888527"/>
          <c:h val="0.13649789744023932"/>
        </c:manualLayout>
      </c:layout>
      <c:overlay val="0"/>
      <c:txPr>
        <a:bodyPr/>
        <a:lstStyle/>
        <a:p>
          <a:pPr rtl="0">
            <a:defRPr/>
          </a:pPr>
          <a:endParaRPr lang="en-US"/>
        </a:p>
      </c:txPr>
    </c:legend>
    <c:plotVisOnly val="1"/>
    <c:dispBlanksAs val="zero"/>
    <c:showDLblsOverMax val="0"/>
  </c:chart>
  <c:printSettings>
    <c:headerFooter/>
    <c:pageMargins b="0.75000000000001121" l="0.70000000000000062" r="0.70000000000000062" t="0.75000000000001121" header="0.30000000000000032" footer="0.30000000000000032"/>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26673565804274463"/>
          <c:y val="0.2149642988174908"/>
          <c:w val="0.40938582677165797"/>
          <c:h val="0.61627973922614565"/>
        </c:manualLayout>
      </c:layout>
      <c:pieChart>
        <c:varyColors val="1"/>
        <c:ser>
          <c:idx val="0"/>
          <c:order val="0"/>
          <c:tx>
            <c:strRef>
              <c:f>'Input-IS Y11'!$B$279</c:f>
              <c:strCache>
                <c:ptCount val="1"/>
                <c:pt idx="0">
                  <c:v>% Total Net Income</c:v>
                </c:pt>
              </c:strCache>
            </c:strRef>
          </c:tx>
          <c:dPt>
            <c:idx val="0"/>
            <c:bubble3D val="0"/>
            <c:extLst>
              <c:ext xmlns:c16="http://schemas.microsoft.com/office/drawing/2014/chart" uri="{C3380CC4-5D6E-409C-BE32-E72D297353CC}">
                <c16:uniqueId val="{00000000-581A-427A-B588-56956F47D5D5}"/>
              </c:ext>
            </c:extLst>
          </c:dPt>
          <c:dPt>
            <c:idx val="1"/>
            <c:bubble3D val="0"/>
            <c:extLst>
              <c:ext xmlns:c16="http://schemas.microsoft.com/office/drawing/2014/chart" uri="{C3380CC4-5D6E-409C-BE32-E72D297353CC}">
                <c16:uniqueId val="{00000001-581A-427A-B588-56956F47D5D5}"/>
              </c:ext>
            </c:extLst>
          </c:dPt>
          <c:dPt>
            <c:idx val="2"/>
            <c:bubble3D val="0"/>
            <c:extLst>
              <c:ext xmlns:c16="http://schemas.microsoft.com/office/drawing/2014/chart" uri="{C3380CC4-5D6E-409C-BE32-E72D297353CC}">
                <c16:uniqueId val="{00000002-581A-427A-B588-56956F47D5D5}"/>
              </c:ext>
            </c:extLst>
          </c:dPt>
          <c:dPt>
            <c:idx val="3"/>
            <c:bubble3D val="0"/>
            <c:extLst>
              <c:ext xmlns:c16="http://schemas.microsoft.com/office/drawing/2014/chart" uri="{C3380CC4-5D6E-409C-BE32-E72D297353CC}">
                <c16:uniqueId val="{00000003-581A-427A-B588-56956F47D5D5}"/>
              </c:ext>
            </c:extLst>
          </c:dPt>
          <c:dPt>
            <c:idx val="4"/>
            <c:bubble3D val="0"/>
            <c:extLst>
              <c:ext xmlns:c16="http://schemas.microsoft.com/office/drawing/2014/chart" uri="{C3380CC4-5D6E-409C-BE32-E72D297353CC}">
                <c16:uniqueId val="{00000004-581A-427A-B588-56956F47D5D5}"/>
              </c:ext>
            </c:extLst>
          </c:dPt>
          <c:dPt>
            <c:idx val="5"/>
            <c:bubble3D val="0"/>
            <c:extLst>
              <c:ext xmlns:c16="http://schemas.microsoft.com/office/drawing/2014/chart" uri="{C3380CC4-5D6E-409C-BE32-E72D297353CC}">
                <c16:uniqueId val="{00000005-581A-427A-B588-56956F47D5D5}"/>
              </c:ext>
            </c:extLst>
          </c:dPt>
          <c:dPt>
            <c:idx val="6"/>
            <c:bubble3D val="0"/>
            <c:extLst>
              <c:ext xmlns:c16="http://schemas.microsoft.com/office/drawing/2014/chart" uri="{C3380CC4-5D6E-409C-BE32-E72D297353CC}">
                <c16:uniqueId val="{00000006-581A-427A-B588-56956F47D5D5}"/>
              </c:ext>
            </c:extLst>
          </c:dPt>
          <c:dLbls>
            <c:spPr>
              <a:noFill/>
              <a:ln>
                <a:noFill/>
              </a:ln>
              <a:effectLst/>
            </c:spPr>
            <c:txPr>
              <a:bodyPr/>
              <a:lstStyle/>
              <a:p>
                <a:pPr>
                  <a:defRPr sz="1100"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extLst>
          </c:dLbls>
          <c:cat>
            <c:strRef>
              <c:f>'Input-IS Y11'!$D$265:$J$265</c:f>
              <c:strCache>
                <c:ptCount val="4"/>
                <c:pt idx="0">
                  <c:v>Training</c:v>
                </c:pt>
                <c:pt idx="1">
                  <c:v>Conference</c:v>
                </c:pt>
                <c:pt idx="2">
                  <c:v>Research</c:v>
                </c:pt>
                <c:pt idx="3">
                  <c:v>Publications</c:v>
                </c:pt>
              </c:strCache>
            </c:strRef>
          </c:cat>
          <c:val>
            <c:numRef>
              <c:f>'Input-IS Y11'!$D$279:$J$279</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7-581A-427A-B588-56956F47D5D5}"/>
            </c:ext>
          </c:extLst>
        </c:ser>
        <c:dLbls>
          <c:showLegendKey val="0"/>
          <c:showVal val="0"/>
          <c:showCatName val="0"/>
          <c:showSerName val="0"/>
          <c:showPercent val="0"/>
          <c:showBubbleSize val="0"/>
          <c:showLeaderLines val="0"/>
        </c:dLbls>
        <c:firstSliceAng val="0"/>
      </c:pieChart>
      <c:spPr>
        <a:noFill/>
        <a:ln w="25400">
          <a:noFill/>
        </a:ln>
      </c:spPr>
    </c:plotArea>
    <c:legend>
      <c:legendPos val="b"/>
      <c:layout>
        <c:manualLayout>
          <c:xMode val="edge"/>
          <c:yMode val="edge"/>
          <c:x val="6.192538432695913E-3"/>
          <c:y val="0.81093641520616377"/>
          <c:w val="0.97241882264716917"/>
          <c:h val="0.16158750317500634"/>
        </c:manualLayout>
      </c:layout>
      <c:overlay val="0"/>
      <c:txPr>
        <a:bodyPr/>
        <a:lstStyle/>
        <a:p>
          <a:pPr rtl="0">
            <a:defRPr/>
          </a:pPr>
          <a:endParaRPr lang="en-US"/>
        </a:p>
      </c:txPr>
    </c:legend>
    <c:plotVisOnly val="1"/>
    <c:dispBlanksAs val="zero"/>
    <c:showDLblsOverMax val="0"/>
  </c:chart>
  <c:printSettings>
    <c:headerFooter/>
    <c:pageMargins b="0.75000000000001144" l="0.70000000000000062" r="0.70000000000000062" t="0.75000000000001144" header="0.30000000000000032" footer="0.30000000000000032"/>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Unit</a:t>
            </a:r>
            <a:r>
              <a:rPr lang="en-US" baseline="0"/>
              <a:t> Performance</a:t>
            </a:r>
            <a:endParaRPr lang="en-US"/>
          </a:p>
        </c:rich>
      </c:tx>
      <c:overlay val="1"/>
    </c:title>
    <c:autoTitleDeleted val="0"/>
    <c:plotArea>
      <c:layout>
        <c:manualLayout>
          <c:layoutTarget val="inner"/>
          <c:xMode val="edge"/>
          <c:yMode val="edge"/>
          <c:x val="5.8319560570392621E-2"/>
          <c:y val="0.14979026413239618"/>
          <c:w val="0.91798804233331566"/>
          <c:h val="0.62589623426982532"/>
        </c:manualLayout>
      </c:layout>
      <c:lineChart>
        <c:grouping val="standard"/>
        <c:varyColors val="0"/>
        <c:ser>
          <c:idx val="0"/>
          <c:order val="0"/>
          <c:tx>
            <c:strRef>
              <c:f>'Input-IS Y11'!$B$267</c:f>
              <c:strCache>
                <c:ptCount val="1"/>
                <c:pt idx="0">
                  <c:v>Current Price</c:v>
                </c:pt>
              </c:strCache>
            </c:strRef>
          </c:tx>
          <c:marker>
            <c:symbol val="none"/>
          </c:marker>
          <c:cat>
            <c:strRef>
              <c:f>'Input-IS Y11'!$D$265:$J$265</c:f>
              <c:strCache>
                <c:ptCount val="4"/>
                <c:pt idx="0">
                  <c:v>Training</c:v>
                </c:pt>
                <c:pt idx="1">
                  <c:v>Conference</c:v>
                </c:pt>
                <c:pt idx="2">
                  <c:v>Research</c:v>
                </c:pt>
                <c:pt idx="3">
                  <c:v>Publications</c:v>
                </c:pt>
              </c:strCache>
            </c:strRef>
          </c:cat>
          <c:val>
            <c:numRef>
              <c:f>'Input-IS Y11'!$D$267:$J$267</c:f>
              <c:numCache>
                <c:formatCode>_(* #,##0_);_(* \(#,##0\);_(* "-"??_);_(@_)</c:formatCode>
                <c:ptCount val="7"/>
              </c:numCache>
            </c:numRef>
          </c:val>
          <c:smooth val="0"/>
          <c:extLst>
            <c:ext xmlns:c16="http://schemas.microsoft.com/office/drawing/2014/chart" uri="{C3380CC4-5D6E-409C-BE32-E72D297353CC}">
              <c16:uniqueId val="{00000000-920B-4E54-945D-27AB8BD44500}"/>
            </c:ext>
          </c:extLst>
        </c:ser>
        <c:ser>
          <c:idx val="1"/>
          <c:order val="1"/>
          <c:tx>
            <c:strRef>
              <c:f>'Input-IS Y11'!$B$269</c:f>
              <c:strCache>
                <c:ptCount val="1"/>
                <c:pt idx="0">
                  <c:v>Subsidy</c:v>
                </c:pt>
              </c:strCache>
            </c:strRef>
          </c:tx>
          <c:marker>
            <c:symbol val="none"/>
          </c:marker>
          <c:cat>
            <c:strRef>
              <c:f>'Input-IS Y11'!$D$265:$J$265</c:f>
              <c:strCache>
                <c:ptCount val="4"/>
                <c:pt idx="0">
                  <c:v>Training</c:v>
                </c:pt>
                <c:pt idx="1">
                  <c:v>Conference</c:v>
                </c:pt>
                <c:pt idx="2">
                  <c:v>Research</c:v>
                </c:pt>
                <c:pt idx="3">
                  <c:v>Publications</c:v>
                </c:pt>
              </c:strCache>
            </c:strRef>
          </c:cat>
          <c:val>
            <c:numRef>
              <c:f>'Input-IS Y11'!$D$269:$J$269</c:f>
              <c:numCache>
                <c:formatCode>_(* #,##0_);_(* \(#,##0\);_(* "-"??_);_(@_)</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1-920B-4E54-945D-27AB8BD44500}"/>
            </c:ext>
          </c:extLst>
        </c:ser>
        <c:ser>
          <c:idx val="2"/>
          <c:order val="2"/>
          <c:tx>
            <c:strRef>
              <c:f>'Input-IS Y11'!$B$268</c:f>
              <c:strCache>
                <c:ptCount val="1"/>
                <c:pt idx="0">
                  <c:v>Unit Cost</c:v>
                </c:pt>
              </c:strCache>
            </c:strRef>
          </c:tx>
          <c:marker>
            <c:symbol val="none"/>
          </c:marker>
          <c:cat>
            <c:strRef>
              <c:f>'Input-IS Y11'!$D$265:$J$265</c:f>
              <c:strCache>
                <c:ptCount val="4"/>
                <c:pt idx="0">
                  <c:v>Training</c:v>
                </c:pt>
                <c:pt idx="1">
                  <c:v>Conference</c:v>
                </c:pt>
                <c:pt idx="2">
                  <c:v>Research</c:v>
                </c:pt>
                <c:pt idx="3">
                  <c:v>Publications</c:v>
                </c:pt>
              </c:strCache>
            </c:strRef>
          </c:cat>
          <c:val>
            <c:numRef>
              <c:f>'Input-IS Y11'!$D$268:$J$268</c:f>
              <c:numCache>
                <c:formatCode>_(* #,##0_);_(* \(#,##0\);_(* "-"??_);_(@_)</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2-920B-4E54-945D-27AB8BD44500}"/>
            </c:ext>
          </c:extLst>
        </c:ser>
        <c:dLbls>
          <c:showLegendKey val="0"/>
          <c:showVal val="0"/>
          <c:showCatName val="0"/>
          <c:showSerName val="0"/>
          <c:showPercent val="0"/>
          <c:showBubbleSize val="0"/>
        </c:dLbls>
        <c:smooth val="0"/>
        <c:axId val="466273408"/>
        <c:axId val="466273800"/>
      </c:lineChart>
      <c:catAx>
        <c:axId val="466273408"/>
        <c:scaling>
          <c:orientation val="minMax"/>
        </c:scaling>
        <c:delete val="0"/>
        <c:axPos val="b"/>
        <c:numFmt formatCode="General" sourceLinked="1"/>
        <c:majorTickMark val="out"/>
        <c:minorTickMark val="none"/>
        <c:tickLblPos val="nextTo"/>
        <c:crossAx val="466273800"/>
        <c:crosses val="autoZero"/>
        <c:auto val="1"/>
        <c:lblAlgn val="ctr"/>
        <c:lblOffset val="100"/>
        <c:noMultiLvlLbl val="0"/>
      </c:catAx>
      <c:valAx>
        <c:axId val="466273800"/>
        <c:scaling>
          <c:orientation val="minMax"/>
          <c:min val="0"/>
        </c:scaling>
        <c:delete val="0"/>
        <c:axPos val="l"/>
        <c:majorGridlines/>
        <c:numFmt formatCode="_(* #,##0_);_(* \(#,##0\);_(* &quot;-&quot;_);_(@_)" sourceLinked="0"/>
        <c:majorTickMark val="out"/>
        <c:minorTickMark val="none"/>
        <c:tickLblPos val="nextTo"/>
        <c:crossAx val="466273408"/>
        <c:crosses val="autoZero"/>
        <c:crossBetween val="between"/>
      </c:valAx>
    </c:plotArea>
    <c:legend>
      <c:legendPos val="b"/>
      <c:overlay val="0"/>
    </c:legend>
    <c:plotVisOnly val="1"/>
    <c:dispBlanksAs val="gap"/>
    <c:showDLblsOverMax val="0"/>
  </c:chart>
  <c:printSettings>
    <c:headerFooter/>
    <c:pageMargins b="0.75000000000001166" l="0.70000000000000062" r="0.70000000000000062" t="0.75000000000001166" header="0.30000000000000032" footer="0.30000000000000032"/>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Recovery by</a:t>
            </a:r>
            <a:r>
              <a:rPr lang="en-US" baseline="0"/>
              <a:t> Product</a:t>
            </a:r>
            <a:endParaRPr lang="en-US"/>
          </a:p>
        </c:rich>
      </c:tx>
      <c:overlay val="1"/>
    </c:title>
    <c:autoTitleDeleted val="0"/>
    <c:plotArea>
      <c:layout>
        <c:manualLayout>
          <c:layoutTarget val="inner"/>
          <c:xMode val="edge"/>
          <c:yMode val="edge"/>
          <c:x val="5.8319560570392621E-2"/>
          <c:y val="0.14979026413239635"/>
          <c:w val="0.91798804233331588"/>
          <c:h val="0.62589623426982577"/>
        </c:manualLayout>
      </c:layout>
      <c:barChart>
        <c:barDir val="col"/>
        <c:grouping val="stacked"/>
        <c:varyColors val="0"/>
        <c:ser>
          <c:idx val="0"/>
          <c:order val="0"/>
          <c:tx>
            <c:strRef>
              <c:f>'Input-IS Y11'!$B$302</c:f>
              <c:strCache>
                <c:ptCount val="1"/>
                <c:pt idx="0">
                  <c:v>Earned Income</c:v>
                </c:pt>
              </c:strCache>
            </c:strRef>
          </c:tx>
          <c:invertIfNegative val="0"/>
          <c:cat>
            <c:strRef>
              <c:f>'Input-IS Y11'!$D$265:$J$265</c:f>
              <c:strCache>
                <c:ptCount val="4"/>
                <c:pt idx="0">
                  <c:v>Training</c:v>
                </c:pt>
                <c:pt idx="1">
                  <c:v>Conference</c:v>
                </c:pt>
                <c:pt idx="2">
                  <c:v>Research</c:v>
                </c:pt>
                <c:pt idx="3">
                  <c:v>Publications</c:v>
                </c:pt>
              </c:strCache>
            </c:strRef>
          </c:cat>
          <c:val>
            <c:numRef>
              <c:f>'Input-IS Y11'!$D$302:$J$302</c:f>
              <c:numCache>
                <c:formatCode>_(* #,##0_);_(* \(#,##0\);_(*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2778-4516-B83B-9AF1ABBE2501}"/>
            </c:ext>
          </c:extLst>
        </c:ser>
        <c:ser>
          <c:idx val="1"/>
          <c:order val="1"/>
          <c:tx>
            <c:strRef>
              <c:f>'Input-IS Y11'!$B$303</c:f>
              <c:strCache>
                <c:ptCount val="1"/>
                <c:pt idx="0">
                  <c:v>Total Cost</c:v>
                </c:pt>
              </c:strCache>
            </c:strRef>
          </c:tx>
          <c:invertIfNegative val="0"/>
          <c:cat>
            <c:strRef>
              <c:f>'Input-IS Y11'!$D$265:$J$265</c:f>
              <c:strCache>
                <c:ptCount val="4"/>
                <c:pt idx="0">
                  <c:v>Training</c:v>
                </c:pt>
                <c:pt idx="1">
                  <c:v>Conference</c:v>
                </c:pt>
                <c:pt idx="2">
                  <c:v>Research</c:v>
                </c:pt>
                <c:pt idx="3">
                  <c:v>Publications</c:v>
                </c:pt>
              </c:strCache>
            </c:strRef>
          </c:cat>
          <c:val>
            <c:numRef>
              <c:f>'Input-IS Y11'!$D$303:$J$303</c:f>
              <c:numCache>
                <c:formatCode>_(* #,##0_);_(* \(#,##0\);_(*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2778-4516-B83B-9AF1ABBE2501}"/>
            </c:ext>
          </c:extLst>
        </c:ser>
        <c:dLbls>
          <c:showLegendKey val="0"/>
          <c:showVal val="0"/>
          <c:showCatName val="0"/>
          <c:showSerName val="0"/>
          <c:showPercent val="0"/>
          <c:showBubbleSize val="0"/>
        </c:dLbls>
        <c:gapWidth val="50"/>
        <c:overlap val="100"/>
        <c:axId val="466274584"/>
        <c:axId val="466274976"/>
      </c:barChart>
      <c:lineChart>
        <c:grouping val="standard"/>
        <c:varyColors val="0"/>
        <c:ser>
          <c:idx val="2"/>
          <c:order val="2"/>
          <c:tx>
            <c:strRef>
              <c:f>'Input-IS Y11'!$B$304</c:f>
              <c:strCache>
                <c:ptCount val="1"/>
                <c:pt idx="0">
                  <c:v>% Cost Recovery</c:v>
                </c:pt>
              </c:strCache>
            </c:strRef>
          </c:tx>
          <c:cat>
            <c:strRef>
              <c:f>'Input-IS Y11'!$D$265:$J$265</c:f>
              <c:strCache>
                <c:ptCount val="4"/>
                <c:pt idx="0">
                  <c:v>Training</c:v>
                </c:pt>
                <c:pt idx="1">
                  <c:v>Conference</c:v>
                </c:pt>
                <c:pt idx="2">
                  <c:v>Research</c:v>
                </c:pt>
                <c:pt idx="3">
                  <c:v>Publications</c:v>
                </c:pt>
              </c:strCache>
            </c:strRef>
          </c:cat>
          <c:val>
            <c:numRef>
              <c:f>'Input-IS Y11'!$D$304:$J$304</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2-2778-4516-B83B-9AF1ABBE2501}"/>
            </c:ext>
          </c:extLst>
        </c:ser>
        <c:dLbls>
          <c:showLegendKey val="0"/>
          <c:showVal val="0"/>
          <c:showCatName val="0"/>
          <c:showSerName val="0"/>
          <c:showPercent val="0"/>
          <c:showBubbleSize val="0"/>
        </c:dLbls>
        <c:marker val="1"/>
        <c:smooth val="0"/>
        <c:axId val="466275368"/>
        <c:axId val="466275760"/>
      </c:lineChart>
      <c:catAx>
        <c:axId val="466274584"/>
        <c:scaling>
          <c:orientation val="minMax"/>
        </c:scaling>
        <c:delete val="0"/>
        <c:axPos val="b"/>
        <c:numFmt formatCode="General" sourceLinked="1"/>
        <c:majorTickMark val="out"/>
        <c:minorTickMark val="none"/>
        <c:tickLblPos val="nextTo"/>
        <c:crossAx val="466274976"/>
        <c:crosses val="autoZero"/>
        <c:auto val="1"/>
        <c:lblAlgn val="ctr"/>
        <c:lblOffset val="100"/>
        <c:noMultiLvlLbl val="0"/>
      </c:catAx>
      <c:valAx>
        <c:axId val="466274976"/>
        <c:scaling>
          <c:orientation val="minMax"/>
          <c:min val="0"/>
        </c:scaling>
        <c:delete val="0"/>
        <c:axPos val="l"/>
        <c:majorGridlines/>
        <c:numFmt formatCode="_(* #,##0_);_(* \(#,##0\);_(* &quot;-&quot;_);_(@_)" sourceLinked="0"/>
        <c:majorTickMark val="out"/>
        <c:minorTickMark val="none"/>
        <c:tickLblPos val="nextTo"/>
        <c:crossAx val="466274584"/>
        <c:crosses val="autoZero"/>
        <c:crossBetween val="between"/>
      </c:valAx>
      <c:catAx>
        <c:axId val="466275368"/>
        <c:scaling>
          <c:orientation val="minMax"/>
        </c:scaling>
        <c:delete val="1"/>
        <c:axPos val="b"/>
        <c:numFmt formatCode="General" sourceLinked="1"/>
        <c:majorTickMark val="out"/>
        <c:minorTickMark val="none"/>
        <c:tickLblPos val="nextTo"/>
        <c:crossAx val="466275760"/>
        <c:crosses val="autoZero"/>
        <c:auto val="1"/>
        <c:lblAlgn val="ctr"/>
        <c:lblOffset val="100"/>
        <c:noMultiLvlLbl val="0"/>
      </c:catAx>
      <c:valAx>
        <c:axId val="466275760"/>
        <c:scaling>
          <c:orientation val="minMax"/>
        </c:scaling>
        <c:delete val="0"/>
        <c:axPos val="r"/>
        <c:numFmt formatCode="0%" sourceLinked="1"/>
        <c:majorTickMark val="out"/>
        <c:minorTickMark val="none"/>
        <c:tickLblPos val="nextTo"/>
        <c:crossAx val="466275368"/>
        <c:crosses val="max"/>
        <c:crossBetween val="between"/>
      </c:valAx>
    </c:plotArea>
    <c:legend>
      <c:legendPos val="b"/>
      <c:overlay val="0"/>
    </c:legend>
    <c:plotVisOnly val="1"/>
    <c:dispBlanksAs val="zero"/>
    <c:showDLblsOverMax val="0"/>
  </c:chart>
  <c:printSettings>
    <c:headerFooter/>
    <c:pageMargins b="0.75000000000001188" l="0.70000000000000062" r="0.70000000000000062" t="0.75000000000001188" header="0.30000000000000032" footer="0.30000000000000032"/>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'Financial Indicators Output'!$B$15:$B$18</c:f>
          <c:strCache>
            <c:ptCount val="4"/>
            <c:pt idx="0">
              <c:v>Earned Income Ratio</c:v>
            </c:pt>
          </c:strCache>
        </c:strRef>
      </c:tx>
      <c:overlay val="0"/>
      <c:spPr>
        <a:noFill/>
        <a:ln w="25400">
          <a:noFill/>
        </a:ln>
      </c:spPr>
    </c:title>
    <c:autoTitleDeleted val="0"/>
    <c:plotArea>
      <c:layout>
        <c:manualLayout>
          <c:layoutTarget val="inner"/>
          <c:xMode val="edge"/>
          <c:yMode val="edge"/>
          <c:x val="9.7373640477681406E-2"/>
          <c:y val="0.18953855430233763"/>
          <c:w val="0.87329753831532475"/>
          <c:h val="0.55566964602399016"/>
        </c:manualLayout>
      </c:layout>
      <c:barChart>
        <c:barDir val="col"/>
        <c:grouping val="clustered"/>
        <c:varyColors val="0"/>
        <c:ser>
          <c:idx val="0"/>
          <c:order val="0"/>
          <c:tx>
            <c:strRef>
              <c:f>'Financial Indicators Output'!$E$15</c:f>
              <c:strCache>
                <c:ptCount val="1"/>
                <c:pt idx="0">
                  <c:v>Actual</c:v>
                </c:pt>
              </c:strCache>
            </c:strRef>
          </c:tx>
          <c:invertIfNegative val="0"/>
          <c:dLbls>
            <c:numFmt formatCode="0%" sourceLinked="0"/>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[0]!YearFR</c:f>
              <c:numCache>
                <c:formatCode>General</c:formatCode>
                <c:ptCount val="3"/>
                <c:pt idx="0">
                  <c:v>2011</c:v>
                </c:pt>
                <c:pt idx="1">
                  <c:v>2012</c:v>
                </c:pt>
                <c:pt idx="2">
                  <c:v>2013</c:v>
                </c:pt>
              </c:numCache>
            </c:numRef>
          </c:cat>
          <c:val>
            <c:numRef>
              <c:f>[0]!Earnedinc_actual</c:f>
              <c:numCache>
                <c:formatCode>0.0%</c:formatCode>
                <c:ptCount val="3"/>
                <c:pt idx="0">
                  <c:v>0</c:v>
                </c:pt>
                <c:pt idx="1">
                  <c:v>0</c:v>
                </c:pt>
                <c:pt idx="2">
                  <c:v>0</c:v>
                </c:pt>
              </c:numCache>
            </c:numRef>
          </c:val>
          <c:extLst>
            <c:ext xmlns:c16="http://schemas.microsoft.com/office/drawing/2014/chart" uri="{C3380CC4-5D6E-409C-BE32-E72D297353CC}">
              <c16:uniqueId val="{00000000-C4DC-4929-8A9D-31FFE1CA5D42}"/>
            </c:ext>
          </c:extLst>
        </c:ser>
        <c:dLbls>
          <c:showLegendKey val="0"/>
          <c:showVal val="0"/>
          <c:showCatName val="0"/>
          <c:showSerName val="0"/>
          <c:showPercent val="0"/>
          <c:showBubbleSize val="0"/>
        </c:dLbls>
        <c:gapWidth val="60"/>
        <c:axId val="466276544"/>
        <c:axId val="466276936"/>
      </c:barChart>
      <c:lineChart>
        <c:grouping val="standard"/>
        <c:varyColors val="0"/>
        <c:ser>
          <c:idx val="1"/>
          <c:order val="1"/>
          <c:tx>
            <c:strRef>
              <c:f>'Financial Indicators Output'!$E$16</c:f>
              <c:strCache>
                <c:ptCount val="1"/>
                <c:pt idx="0">
                  <c:v>Target</c:v>
                </c:pt>
              </c:strCache>
            </c:strRef>
          </c:tx>
          <c:spPr>
            <a:ln>
              <a:solidFill>
                <a:srgbClr val="A13B39"/>
              </a:solidFill>
            </a:ln>
          </c:spPr>
          <c:marker>
            <c:symbol val="none"/>
          </c:marker>
          <c:cat>
            <c:numRef>
              <c:f>[0]!Year</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[0]!Earnedinc_goal</c:f>
              <c:numCache>
                <c:formatCode>0.0%</c:formatCode>
                <c:ptCount val="3"/>
                <c:pt idx="0">
                  <c:v>0.39999999999999997</c:v>
                </c:pt>
                <c:pt idx="1">
                  <c:v>0.39999999999999997</c:v>
                </c:pt>
                <c:pt idx="2">
                  <c:v>0.39999999999999997</c:v>
                </c:pt>
              </c:numCache>
            </c:numRef>
          </c:val>
          <c:smooth val="0"/>
          <c:extLst>
            <c:ext xmlns:c16="http://schemas.microsoft.com/office/drawing/2014/chart" uri="{C3380CC4-5D6E-409C-BE32-E72D297353CC}">
              <c16:uniqueId val="{00000001-C4DC-4929-8A9D-31FFE1CA5D42}"/>
            </c:ext>
          </c:extLst>
        </c:ser>
        <c:ser>
          <c:idx val="2"/>
          <c:order val="2"/>
          <c:tx>
            <c:strRef>
              <c:f>'Financial Indicators Output'!$E$17</c:f>
              <c:strCache>
                <c:ptCount val="1"/>
                <c:pt idx="0">
                  <c:v>Industry Benchmark</c:v>
                </c:pt>
              </c:strCache>
            </c:strRef>
          </c:tx>
          <c:spPr>
            <a:ln>
              <a:solidFill>
                <a:srgbClr val="A13B39"/>
              </a:solidFill>
              <a:prstDash val="sysDash"/>
            </a:ln>
          </c:spPr>
          <c:marker>
            <c:symbol val="none"/>
          </c:marker>
          <c:cat>
            <c:numRef>
              <c:f>[0]!Year</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[0]!EarnedtoCoreBM</c:f>
              <c:numCache>
                <c:formatCode>0.0%</c:formatCode>
                <c:ptCount val="3"/>
                <c:pt idx="0">
                  <c:v>0.39999999999999997</c:v>
                </c:pt>
                <c:pt idx="1">
                  <c:v>0.39999999999999997</c:v>
                </c:pt>
                <c:pt idx="2">
                  <c:v>0.39999999999999997</c:v>
                </c:pt>
              </c:numCache>
            </c:numRef>
          </c:val>
          <c:smooth val="0"/>
          <c:extLst>
            <c:ext xmlns:c16="http://schemas.microsoft.com/office/drawing/2014/chart" uri="{C3380CC4-5D6E-409C-BE32-E72D297353CC}">
              <c16:uniqueId val="{00000002-C4DC-4929-8A9D-31FFE1CA5D42}"/>
            </c:ext>
          </c:extLst>
        </c:ser>
        <c:dLbls>
          <c:showLegendKey val="0"/>
          <c:showVal val="0"/>
          <c:showCatName val="0"/>
          <c:showSerName val="0"/>
          <c:showPercent val="0"/>
          <c:showBubbleSize val="0"/>
        </c:dLbls>
        <c:marker val="1"/>
        <c:smooth val="0"/>
        <c:axId val="466276544"/>
        <c:axId val="466276936"/>
      </c:lineChart>
      <c:catAx>
        <c:axId val="466276544"/>
        <c:scaling>
          <c:orientation val="minMax"/>
        </c:scaling>
        <c:delete val="0"/>
        <c:axPos val="b"/>
        <c:numFmt formatCode="General" sourceLinked="1"/>
        <c:majorTickMark val="none"/>
        <c:minorTickMark val="none"/>
        <c:tickLblPos val="nextTo"/>
        <c:crossAx val="466276936"/>
        <c:crosses val="autoZero"/>
        <c:auto val="1"/>
        <c:lblAlgn val="ctr"/>
        <c:lblOffset val="100"/>
        <c:noMultiLvlLbl val="0"/>
      </c:catAx>
      <c:valAx>
        <c:axId val="466276936"/>
        <c:scaling>
          <c:orientation val="minMax"/>
        </c:scaling>
        <c:delete val="0"/>
        <c:axPos val="l"/>
        <c:majorGridlines>
          <c:spPr>
            <a:ln>
              <a:solidFill>
                <a:schemeClr val="bg1">
                  <a:lumMod val="85000"/>
                </a:schemeClr>
              </a:solidFill>
              <a:prstDash val="dash"/>
            </a:ln>
          </c:spPr>
        </c:majorGridlines>
        <c:numFmt formatCode="0%" sourceLinked="0"/>
        <c:majorTickMark val="none"/>
        <c:minorTickMark val="none"/>
        <c:tickLblPos val="nextTo"/>
        <c:spPr>
          <a:ln w="9525">
            <a:noFill/>
          </a:ln>
        </c:spPr>
        <c:crossAx val="466276544"/>
        <c:crosses val="autoZero"/>
        <c:crossBetween val="between"/>
      </c:valAx>
    </c:plotArea>
    <c:legend>
      <c:legendPos val="b"/>
      <c:overlay val="0"/>
    </c:legend>
    <c:plotVisOnly val="0"/>
    <c:dispBlanksAs val="gap"/>
    <c:showDLblsOverMax val="0"/>
  </c:chart>
  <c:printSettings>
    <c:headerFooter/>
    <c:pageMargins b="1" l="0.75000000000000921" r="0.75000000000000921" t="1" header="0.5" footer="0.5"/>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'Financial Indicators Output'!$B$9:$B$14</c:f>
          <c:strCache>
            <c:ptCount val="6"/>
            <c:pt idx="0">
              <c:v>Overhead Ratio</c:v>
            </c:pt>
          </c:strCache>
        </c:strRef>
      </c:tx>
      <c:overlay val="0"/>
      <c:spPr>
        <a:noFill/>
        <a:ln w="25400">
          <a:noFill/>
        </a:ln>
      </c:spPr>
      <c:txPr>
        <a:bodyPr/>
        <a:lstStyle/>
        <a:p>
          <a:pPr>
            <a:defRPr/>
          </a:pPr>
          <a:endParaRPr lang="en-US"/>
        </a:p>
      </c:txPr>
    </c:title>
    <c:autoTitleDeleted val="0"/>
    <c:plotArea>
      <c:layout>
        <c:manualLayout>
          <c:layoutTarget val="inner"/>
          <c:xMode val="edge"/>
          <c:yMode val="edge"/>
          <c:x val="9.6556571368178648E-2"/>
          <c:y val="0.18763682967722844"/>
          <c:w val="0.8743606545826067"/>
          <c:h val="0.56012781011070301"/>
        </c:manualLayout>
      </c:layout>
      <c:barChart>
        <c:barDir val="col"/>
        <c:grouping val="stacked"/>
        <c:varyColors val="0"/>
        <c:ser>
          <c:idx val="0"/>
          <c:order val="0"/>
          <c:tx>
            <c:strRef>
              <c:f>'Financial Indicators Output'!$E$9</c:f>
              <c:strCache>
                <c:ptCount val="1"/>
                <c:pt idx="0">
                  <c:v>Actual</c:v>
                </c:pt>
              </c:strCache>
            </c:strRef>
          </c:tx>
          <c:invertIfNegative val="0"/>
          <c:dLbls>
            <c:numFmt formatCode="0%" sourceLinked="0"/>
            <c:spPr>
              <a:noFill/>
              <a:ln>
                <a:noFill/>
              </a:ln>
              <a:effectLst/>
            </c:spPr>
            <c:txPr>
              <a:bodyPr anchor="t" anchorCtr="0"/>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[0]!YearFR</c:f>
              <c:numCache>
                <c:formatCode>General</c:formatCode>
                <c:ptCount val="3"/>
                <c:pt idx="0">
                  <c:v>2011</c:v>
                </c:pt>
                <c:pt idx="1">
                  <c:v>2012</c:v>
                </c:pt>
                <c:pt idx="2">
                  <c:v>2013</c:v>
                </c:pt>
              </c:numCache>
            </c:numRef>
          </c:cat>
          <c:val>
            <c:numRef>
              <c:f>[0]!Overheadratio_actual</c:f>
              <c:numCache>
                <c:formatCode>0.0%</c:formatCode>
                <c:ptCount val="3"/>
                <c:pt idx="0">
                  <c:v>0</c:v>
                </c:pt>
                <c:pt idx="1">
                  <c:v>0</c:v>
                </c:pt>
                <c:pt idx="2">
                  <c:v>0</c:v>
                </c:pt>
              </c:numCache>
            </c:numRef>
          </c:val>
          <c:extLst>
            <c:ext xmlns:c16="http://schemas.microsoft.com/office/drawing/2014/chart" uri="{C3380CC4-5D6E-409C-BE32-E72D297353CC}">
              <c16:uniqueId val="{00000000-9067-4B5B-B611-426540B90807}"/>
            </c:ext>
          </c:extLst>
        </c:ser>
        <c:dLbls>
          <c:showLegendKey val="0"/>
          <c:showVal val="0"/>
          <c:showCatName val="0"/>
          <c:showSerName val="0"/>
          <c:showPercent val="0"/>
          <c:showBubbleSize val="0"/>
        </c:dLbls>
        <c:gapWidth val="60"/>
        <c:overlap val="100"/>
        <c:axId val="466464904"/>
        <c:axId val="466465296"/>
      </c:barChart>
      <c:lineChart>
        <c:grouping val="standard"/>
        <c:varyColors val="0"/>
        <c:ser>
          <c:idx val="1"/>
          <c:order val="1"/>
          <c:tx>
            <c:strRef>
              <c:f>'Financial Indicators Output'!$E$10:$E$11</c:f>
              <c:strCache>
                <c:ptCount val="1"/>
                <c:pt idx="0">
                  <c:v>Target</c:v>
                </c:pt>
              </c:strCache>
            </c:strRef>
          </c:tx>
          <c:spPr>
            <a:ln>
              <a:solidFill>
                <a:srgbClr val="A13B39"/>
              </a:solidFill>
            </a:ln>
          </c:spPr>
          <c:marker>
            <c:symbol val="none"/>
          </c:marker>
          <c:cat>
            <c:numRef>
              <c:f>[0]!Year</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[0]!Overheadratio_goal1</c:f>
              <c:numCache>
                <c:formatCode>0.0%</c:formatCode>
                <c:ptCount val="3"/>
                <c:pt idx="0">
                  <c:v>0.15</c:v>
                </c:pt>
                <c:pt idx="1">
                  <c:v>0.15</c:v>
                </c:pt>
                <c:pt idx="2">
                  <c:v>0.15</c:v>
                </c:pt>
              </c:numCache>
            </c:numRef>
          </c:val>
          <c:smooth val="0"/>
          <c:extLst>
            <c:ext xmlns:c16="http://schemas.microsoft.com/office/drawing/2014/chart" uri="{C3380CC4-5D6E-409C-BE32-E72D297353CC}">
              <c16:uniqueId val="{00000001-9067-4B5B-B611-426540B90807}"/>
            </c:ext>
          </c:extLst>
        </c:ser>
        <c:ser>
          <c:idx val="2"/>
          <c:order val="2"/>
          <c:tx>
            <c:strRef>
              <c:f>'Financial Indicators Output'!$E$10:$E$11</c:f>
              <c:strCache>
                <c:ptCount val="1"/>
                <c:pt idx="0">
                  <c:v>Target</c:v>
                </c:pt>
              </c:strCache>
            </c:strRef>
          </c:tx>
          <c:spPr>
            <a:ln>
              <a:solidFill>
                <a:srgbClr val="A13B39"/>
              </a:solidFill>
            </a:ln>
          </c:spPr>
          <c:marker>
            <c:symbol val="none"/>
          </c:marker>
          <c:cat>
            <c:numRef>
              <c:f>[0]!Year</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[0]!Overheadratio_goal2</c:f>
              <c:numCache>
                <c:formatCode>0.0%</c:formatCode>
                <c:ptCount val="3"/>
                <c:pt idx="0">
                  <c:v>0.2</c:v>
                </c:pt>
                <c:pt idx="1">
                  <c:v>0.2</c:v>
                </c:pt>
                <c:pt idx="2">
                  <c:v>0.2</c:v>
                </c:pt>
              </c:numCache>
            </c:numRef>
          </c:val>
          <c:smooth val="0"/>
          <c:extLst>
            <c:ext xmlns:c16="http://schemas.microsoft.com/office/drawing/2014/chart" uri="{C3380CC4-5D6E-409C-BE32-E72D297353CC}">
              <c16:uniqueId val="{00000002-9067-4B5B-B611-426540B90807}"/>
            </c:ext>
          </c:extLst>
        </c:ser>
        <c:ser>
          <c:idx val="3"/>
          <c:order val="3"/>
          <c:tx>
            <c:strRef>
              <c:f>'Financial Indicators Output'!$E$12</c:f>
              <c:strCache>
                <c:ptCount val="1"/>
                <c:pt idx="0">
                  <c:v>Industry Benchmark</c:v>
                </c:pt>
              </c:strCache>
            </c:strRef>
          </c:tx>
          <c:spPr>
            <a:ln>
              <a:solidFill>
                <a:srgbClr val="A13B39"/>
              </a:solidFill>
              <a:prstDash val="sysDash"/>
            </a:ln>
          </c:spPr>
          <c:marker>
            <c:symbol val="none"/>
          </c:marker>
          <c:cat>
            <c:numRef>
              <c:f>[0]!Year</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[0]!OverheadBM1</c:f>
              <c:numCache>
                <c:formatCode>0.0%</c:formatCode>
                <c:ptCount val="3"/>
                <c:pt idx="0">
                  <c:v>0.15</c:v>
                </c:pt>
                <c:pt idx="1">
                  <c:v>0.15</c:v>
                </c:pt>
                <c:pt idx="2">
                  <c:v>0.15</c:v>
                </c:pt>
              </c:numCache>
            </c:numRef>
          </c:val>
          <c:smooth val="0"/>
          <c:extLst>
            <c:ext xmlns:c16="http://schemas.microsoft.com/office/drawing/2014/chart" uri="{C3380CC4-5D6E-409C-BE32-E72D297353CC}">
              <c16:uniqueId val="{00000003-9067-4B5B-B611-426540B90807}"/>
            </c:ext>
          </c:extLst>
        </c:ser>
        <c:ser>
          <c:idx val="4"/>
          <c:order val="4"/>
          <c:tx>
            <c:strRef>
              <c:f>'Financial Indicators Output'!$E$13</c:f>
              <c:strCache>
                <c:ptCount val="1"/>
                <c:pt idx="0">
                  <c:v>Industry Benchmark</c:v>
                </c:pt>
              </c:strCache>
            </c:strRef>
          </c:tx>
          <c:spPr>
            <a:ln>
              <a:solidFill>
                <a:srgbClr val="A13B39"/>
              </a:solidFill>
              <a:prstDash val="sysDash"/>
            </a:ln>
          </c:spPr>
          <c:marker>
            <c:symbol val="none"/>
          </c:marker>
          <c:cat>
            <c:numRef>
              <c:f>[0]!Year</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[0]!OverheadBM2</c:f>
              <c:numCache>
                <c:formatCode>0.0%</c:formatCode>
                <c:ptCount val="3"/>
                <c:pt idx="0">
                  <c:v>0.2</c:v>
                </c:pt>
                <c:pt idx="1">
                  <c:v>0.2</c:v>
                </c:pt>
                <c:pt idx="2">
                  <c:v>0.2</c:v>
                </c:pt>
              </c:numCache>
            </c:numRef>
          </c:val>
          <c:smooth val="0"/>
          <c:extLst>
            <c:ext xmlns:c16="http://schemas.microsoft.com/office/drawing/2014/chart" uri="{C3380CC4-5D6E-409C-BE32-E72D297353CC}">
              <c16:uniqueId val="{00000004-9067-4B5B-B611-426540B90807}"/>
            </c:ext>
          </c:extLst>
        </c:ser>
        <c:dLbls>
          <c:showLegendKey val="0"/>
          <c:showVal val="0"/>
          <c:showCatName val="0"/>
          <c:showSerName val="0"/>
          <c:showPercent val="0"/>
          <c:showBubbleSize val="0"/>
        </c:dLbls>
        <c:marker val="1"/>
        <c:smooth val="0"/>
        <c:axId val="466464904"/>
        <c:axId val="466465296"/>
      </c:lineChart>
      <c:catAx>
        <c:axId val="466464904"/>
        <c:scaling>
          <c:orientation val="minMax"/>
        </c:scaling>
        <c:delete val="0"/>
        <c:axPos val="b"/>
        <c:numFmt formatCode="General" sourceLinked="1"/>
        <c:majorTickMark val="none"/>
        <c:minorTickMark val="none"/>
        <c:tickLblPos val="nextTo"/>
        <c:crossAx val="466465296"/>
        <c:crosses val="autoZero"/>
        <c:auto val="1"/>
        <c:lblAlgn val="ctr"/>
        <c:lblOffset val="100"/>
        <c:noMultiLvlLbl val="0"/>
      </c:catAx>
      <c:valAx>
        <c:axId val="466465296"/>
        <c:scaling>
          <c:orientation val="minMax"/>
        </c:scaling>
        <c:delete val="0"/>
        <c:axPos val="l"/>
        <c:majorGridlines>
          <c:spPr>
            <a:ln>
              <a:solidFill>
                <a:schemeClr val="bg1">
                  <a:lumMod val="85000"/>
                </a:schemeClr>
              </a:solidFill>
              <a:prstDash val="dash"/>
            </a:ln>
          </c:spPr>
        </c:majorGridlines>
        <c:numFmt formatCode="0%" sourceLinked="0"/>
        <c:majorTickMark val="none"/>
        <c:minorTickMark val="none"/>
        <c:tickLblPos val="nextTo"/>
        <c:spPr>
          <a:ln w="9525">
            <a:noFill/>
          </a:ln>
        </c:spPr>
        <c:crossAx val="466464904"/>
        <c:crosses val="autoZero"/>
        <c:crossBetween val="between"/>
      </c:valAx>
    </c:plotArea>
    <c:legend>
      <c:legendPos val="b"/>
      <c:layout>
        <c:manualLayout>
          <c:xMode val="edge"/>
          <c:yMode val="edge"/>
          <c:x val="9.3150505719495347E-3"/>
          <c:y val="0.83704076990376208"/>
          <c:w val="0.98821922960564512"/>
          <c:h val="0.1362925634295713"/>
        </c:manualLayout>
      </c:layout>
      <c:overlay val="0"/>
    </c:legend>
    <c:plotVisOnly val="0"/>
    <c:dispBlanksAs val="gap"/>
    <c:showDLblsOverMax val="0"/>
  </c:chart>
  <c:printSettings>
    <c:headerFooter/>
    <c:pageMargins b="1" l="0.75000000000000899" r="0.75000000000000899" t="1" header="0.5" footer="0.5"/>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'Financial Indicators Output'!$B$19:$B$22</c:f>
          <c:strCache>
            <c:ptCount val="4"/>
            <c:pt idx="0">
              <c:v>Core Cost Recovery Ratio</c:v>
            </c:pt>
          </c:strCache>
        </c:strRef>
      </c:tx>
      <c:overlay val="0"/>
      <c:spPr>
        <a:noFill/>
        <a:ln w="25400">
          <a:noFill/>
        </a:ln>
      </c:spPr>
      <c:txPr>
        <a:bodyPr/>
        <a:lstStyle/>
        <a:p>
          <a:pPr>
            <a:defRPr/>
          </a:pPr>
          <a:endParaRPr lang="en-US"/>
        </a:p>
      </c:txPr>
    </c:title>
    <c:autoTitleDeleted val="0"/>
    <c:plotArea>
      <c:layout>
        <c:manualLayout>
          <c:layoutTarget val="inner"/>
          <c:xMode val="edge"/>
          <c:yMode val="edge"/>
          <c:x val="9.6556571368178676E-2"/>
          <c:y val="0.18763682967722844"/>
          <c:w val="0.8743606545826067"/>
          <c:h val="0.56012781011070323"/>
        </c:manualLayout>
      </c:layout>
      <c:barChart>
        <c:barDir val="col"/>
        <c:grouping val="clustered"/>
        <c:varyColors val="0"/>
        <c:ser>
          <c:idx val="0"/>
          <c:order val="0"/>
          <c:tx>
            <c:strRef>
              <c:f>'Financial Indicators Output'!$E$19</c:f>
              <c:strCache>
                <c:ptCount val="1"/>
                <c:pt idx="0">
                  <c:v>Actual</c:v>
                </c:pt>
              </c:strCache>
            </c:strRef>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[0]!YearFR</c:f>
              <c:numCache>
                <c:formatCode>General</c:formatCode>
                <c:ptCount val="3"/>
                <c:pt idx="0">
                  <c:v>2011</c:v>
                </c:pt>
                <c:pt idx="1">
                  <c:v>2012</c:v>
                </c:pt>
                <c:pt idx="2">
                  <c:v>2013</c:v>
                </c:pt>
              </c:numCache>
            </c:numRef>
          </c:cat>
          <c:val>
            <c:numRef>
              <c:f>[0]!Corecost_actual</c:f>
              <c:numCache>
                <c:formatCode>0.0%</c:formatCode>
                <c:ptCount val="3"/>
                <c:pt idx="0">
                  <c:v>0</c:v>
                </c:pt>
                <c:pt idx="1">
                  <c:v>0</c:v>
                </c:pt>
                <c:pt idx="2">
                  <c:v>0</c:v>
                </c:pt>
              </c:numCache>
            </c:numRef>
          </c:val>
          <c:extLst>
            <c:ext xmlns:c16="http://schemas.microsoft.com/office/drawing/2014/chart" uri="{C3380CC4-5D6E-409C-BE32-E72D297353CC}">
              <c16:uniqueId val="{00000000-C87B-40B6-8CFB-B9BAFBE41836}"/>
            </c:ext>
          </c:extLst>
        </c:ser>
        <c:dLbls>
          <c:showLegendKey val="0"/>
          <c:showVal val="0"/>
          <c:showCatName val="0"/>
          <c:showSerName val="0"/>
          <c:showPercent val="0"/>
          <c:showBubbleSize val="0"/>
        </c:dLbls>
        <c:gapWidth val="99"/>
        <c:axId val="466466080"/>
        <c:axId val="466466472"/>
      </c:barChart>
      <c:lineChart>
        <c:grouping val="standard"/>
        <c:varyColors val="0"/>
        <c:ser>
          <c:idx val="1"/>
          <c:order val="1"/>
          <c:tx>
            <c:strRef>
              <c:f>'Financial Indicators Output'!$E$20</c:f>
              <c:strCache>
                <c:ptCount val="1"/>
                <c:pt idx="0">
                  <c:v>Target</c:v>
                </c:pt>
              </c:strCache>
            </c:strRef>
          </c:tx>
          <c:spPr>
            <a:ln>
              <a:solidFill>
                <a:srgbClr val="A13B39"/>
              </a:solidFill>
            </a:ln>
          </c:spPr>
          <c:marker>
            <c:symbol val="none"/>
          </c:marker>
          <c:cat>
            <c:numRef>
              <c:f>[0]!Year</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[0]!Corecost_goal</c:f>
              <c:numCache>
                <c:formatCode>0%</c:formatCode>
                <c:ptCount val="3"/>
                <c:pt idx="0">
                  <c:v>1.0000000000000002</c:v>
                </c:pt>
                <c:pt idx="1">
                  <c:v>1.0000000000000002</c:v>
                </c:pt>
                <c:pt idx="2">
                  <c:v>1.0000000000000002</c:v>
                </c:pt>
              </c:numCache>
            </c:numRef>
          </c:val>
          <c:smooth val="0"/>
          <c:extLst>
            <c:ext xmlns:c16="http://schemas.microsoft.com/office/drawing/2014/chart" uri="{C3380CC4-5D6E-409C-BE32-E72D297353CC}">
              <c16:uniqueId val="{00000001-C87B-40B6-8CFB-B9BAFBE41836}"/>
            </c:ext>
          </c:extLst>
        </c:ser>
        <c:ser>
          <c:idx val="2"/>
          <c:order val="2"/>
          <c:tx>
            <c:strRef>
              <c:f>'Financial Indicators Output'!$E$21</c:f>
              <c:strCache>
                <c:ptCount val="1"/>
                <c:pt idx="0">
                  <c:v>Industry Benchmark</c:v>
                </c:pt>
              </c:strCache>
            </c:strRef>
          </c:tx>
          <c:spPr>
            <a:ln>
              <a:solidFill>
                <a:srgbClr val="A13B39"/>
              </a:solidFill>
              <a:prstDash val="sysDash"/>
            </a:ln>
          </c:spPr>
          <c:marker>
            <c:symbol val="none"/>
          </c:marker>
          <c:cat>
            <c:numRef>
              <c:f>[0]!Year</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[0]!CoreCostRecBM</c:f>
              <c:numCache>
                <c:formatCode>0%</c:formatCode>
                <c:ptCount val="3"/>
                <c:pt idx="0">
                  <c:v>1.0000000000000002</c:v>
                </c:pt>
                <c:pt idx="1">
                  <c:v>1.0000000000000002</c:v>
                </c:pt>
                <c:pt idx="2">
                  <c:v>1.0000000000000002</c:v>
                </c:pt>
              </c:numCache>
            </c:numRef>
          </c:val>
          <c:smooth val="0"/>
          <c:extLst>
            <c:ext xmlns:c16="http://schemas.microsoft.com/office/drawing/2014/chart" uri="{C3380CC4-5D6E-409C-BE32-E72D297353CC}">
              <c16:uniqueId val="{00000002-C87B-40B6-8CFB-B9BAFBE41836}"/>
            </c:ext>
          </c:extLst>
        </c:ser>
        <c:dLbls>
          <c:showLegendKey val="0"/>
          <c:showVal val="0"/>
          <c:showCatName val="0"/>
          <c:showSerName val="0"/>
          <c:showPercent val="0"/>
          <c:showBubbleSize val="0"/>
        </c:dLbls>
        <c:marker val="1"/>
        <c:smooth val="0"/>
        <c:axId val="466466080"/>
        <c:axId val="466466472"/>
      </c:lineChart>
      <c:catAx>
        <c:axId val="466466080"/>
        <c:scaling>
          <c:orientation val="minMax"/>
        </c:scaling>
        <c:delete val="0"/>
        <c:axPos val="b"/>
        <c:numFmt formatCode="General" sourceLinked="1"/>
        <c:majorTickMark val="none"/>
        <c:minorTickMark val="none"/>
        <c:tickLblPos val="nextTo"/>
        <c:crossAx val="466466472"/>
        <c:crosses val="autoZero"/>
        <c:auto val="1"/>
        <c:lblAlgn val="ctr"/>
        <c:lblOffset val="100"/>
        <c:noMultiLvlLbl val="0"/>
      </c:catAx>
      <c:valAx>
        <c:axId val="466466472"/>
        <c:scaling>
          <c:orientation val="minMax"/>
        </c:scaling>
        <c:delete val="0"/>
        <c:axPos val="l"/>
        <c:majorGridlines>
          <c:spPr>
            <a:ln>
              <a:solidFill>
                <a:schemeClr val="bg1">
                  <a:lumMod val="85000"/>
                </a:schemeClr>
              </a:solidFill>
              <a:prstDash val="dash"/>
            </a:ln>
          </c:spPr>
        </c:majorGridlines>
        <c:numFmt formatCode="0%" sourceLinked="0"/>
        <c:majorTickMark val="none"/>
        <c:minorTickMark val="none"/>
        <c:tickLblPos val="nextTo"/>
        <c:spPr>
          <a:ln w="9525">
            <a:noFill/>
          </a:ln>
        </c:spPr>
        <c:crossAx val="466466080"/>
        <c:crosses val="autoZero"/>
        <c:crossBetween val="between"/>
      </c:valAx>
    </c:plotArea>
    <c:legend>
      <c:legendPos val="b"/>
      <c:overlay val="0"/>
    </c:legend>
    <c:plotVisOnly val="0"/>
    <c:dispBlanksAs val="gap"/>
    <c:showDLblsOverMax val="0"/>
  </c:chart>
  <c:printSettings>
    <c:headerFooter/>
    <c:pageMargins b="1" l="0.75000000000000921" r="0.75000000000000921"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Earned and Contributed</a:t>
            </a:r>
            <a:r>
              <a:rPr lang="en-US" baseline="0"/>
              <a:t> Revenue by Product</a:t>
            </a:r>
            <a:endParaRPr lang="en-US"/>
          </a:p>
        </c:rich>
      </c:tx>
      <c:overlay val="1"/>
    </c:title>
    <c:autoTitleDeleted val="0"/>
    <c:plotArea>
      <c:layout>
        <c:manualLayout>
          <c:layoutTarget val="inner"/>
          <c:xMode val="edge"/>
          <c:yMode val="edge"/>
          <c:x val="6.9102505881779436E-2"/>
          <c:y val="0.19410043533078003"/>
          <c:w val="0.91798804233331321"/>
          <c:h val="0.69437558975822344"/>
        </c:manualLayout>
      </c:layout>
      <c:barChart>
        <c:barDir val="col"/>
        <c:grouping val="stacked"/>
        <c:varyColors val="0"/>
        <c:ser>
          <c:idx val="0"/>
          <c:order val="0"/>
          <c:tx>
            <c:strRef>
              <c:f>'Input-IS Y2'!$B$289</c:f>
              <c:strCache>
                <c:ptCount val="1"/>
                <c:pt idx="0">
                  <c:v>% Contributed Income by Product</c:v>
                </c:pt>
              </c:strCache>
            </c:strRef>
          </c:tx>
          <c:invertIfNegative val="0"/>
          <c:dLbls>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'Input-IS Y2'!$D$281:$J$281</c:f>
              <c:strCache>
                <c:ptCount val="4"/>
                <c:pt idx="0">
                  <c:v>Training</c:v>
                </c:pt>
                <c:pt idx="1">
                  <c:v>Conference</c:v>
                </c:pt>
                <c:pt idx="2">
                  <c:v>Research</c:v>
                </c:pt>
                <c:pt idx="3">
                  <c:v>Publications</c:v>
                </c:pt>
              </c:strCache>
            </c:strRef>
          </c:cat>
          <c:val>
            <c:numRef>
              <c:f>'Input-IS Y2'!$D$289:$J$289</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21C2-4FB5-AB6D-AC23A20567BF}"/>
            </c:ext>
          </c:extLst>
        </c:ser>
        <c:ser>
          <c:idx val="1"/>
          <c:order val="1"/>
          <c:tx>
            <c:strRef>
              <c:f>'Input-IS Y2'!$B$288</c:f>
              <c:strCache>
                <c:ptCount val="1"/>
                <c:pt idx="0">
                  <c:v>% Earned Income by Product</c:v>
                </c:pt>
              </c:strCache>
            </c:strRef>
          </c:tx>
          <c:invertIfNegative val="0"/>
          <c:dLbls>
            <c:spPr>
              <a:noFill/>
              <a:ln>
                <a:noFill/>
              </a:ln>
              <a:effectLst/>
            </c:spPr>
            <c:txPr>
              <a:bodyPr wrap="square" lIns="38100" tIns="19050" rIns="38100" bIns="19050" anchor="ctr">
                <a:spAutoFit/>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'Input-IS Y2'!$D$281:$J$281</c:f>
              <c:strCache>
                <c:ptCount val="4"/>
                <c:pt idx="0">
                  <c:v>Training</c:v>
                </c:pt>
                <c:pt idx="1">
                  <c:v>Conference</c:v>
                </c:pt>
                <c:pt idx="2">
                  <c:v>Research</c:v>
                </c:pt>
                <c:pt idx="3">
                  <c:v>Publications</c:v>
                </c:pt>
              </c:strCache>
            </c:strRef>
          </c:cat>
          <c:val>
            <c:numRef>
              <c:f>'Input-IS Y2'!$D$288:$J$288</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21C2-4FB5-AB6D-AC23A20567BF}"/>
            </c:ext>
          </c:extLst>
        </c:ser>
        <c:dLbls>
          <c:showLegendKey val="0"/>
          <c:showVal val="0"/>
          <c:showCatName val="0"/>
          <c:showSerName val="0"/>
          <c:showPercent val="0"/>
          <c:showBubbleSize val="0"/>
        </c:dLbls>
        <c:gapWidth val="50"/>
        <c:overlap val="100"/>
        <c:axId val="466295248"/>
        <c:axId val="466296032"/>
      </c:barChart>
      <c:catAx>
        <c:axId val="466295248"/>
        <c:scaling>
          <c:orientation val="minMax"/>
        </c:scaling>
        <c:delete val="0"/>
        <c:axPos val="b"/>
        <c:numFmt formatCode="General" sourceLinked="1"/>
        <c:majorTickMark val="out"/>
        <c:minorTickMark val="none"/>
        <c:tickLblPos val="nextTo"/>
        <c:txPr>
          <a:bodyPr/>
          <a:lstStyle/>
          <a:p>
            <a:pPr>
              <a:defRPr sz="900"/>
            </a:pPr>
            <a:endParaRPr lang="en-US"/>
          </a:p>
        </c:txPr>
        <c:crossAx val="466296032"/>
        <c:crosses val="autoZero"/>
        <c:auto val="1"/>
        <c:lblAlgn val="ctr"/>
        <c:lblOffset val="100"/>
        <c:noMultiLvlLbl val="0"/>
      </c:catAx>
      <c:valAx>
        <c:axId val="466296032"/>
        <c:scaling>
          <c:orientation val="minMax"/>
          <c:max val="1"/>
          <c:min val="0"/>
        </c:scaling>
        <c:delete val="0"/>
        <c:axPos val="l"/>
        <c:majorGridlines/>
        <c:numFmt formatCode="0%" sourceLinked="1"/>
        <c:majorTickMark val="out"/>
        <c:minorTickMark val="none"/>
        <c:tickLblPos val="nextTo"/>
        <c:crossAx val="466295248"/>
        <c:crosses val="autoZero"/>
        <c:crossBetween val="between"/>
        <c:majorUnit val="0.2"/>
      </c:valAx>
    </c:plotArea>
    <c:legend>
      <c:legendPos val="b"/>
      <c:layout>
        <c:manualLayout>
          <c:xMode val="edge"/>
          <c:yMode val="edge"/>
          <c:x val="0.2801337222876466"/>
          <c:y val="0.10540618978518924"/>
          <c:w val="0.45410935143898379"/>
          <c:h val="7.4262477970541155E-2"/>
        </c:manualLayout>
      </c:layout>
      <c:overlay val="0"/>
    </c:legend>
    <c:plotVisOnly val="1"/>
    <c:dispBlanksAs val="gap"/>
    <c:showDLblsOverMax val="0"/>
  </c:chart>
  <c:printSettings>
    <c:headerFooter/>
    <c:pageMargins b="0.75000000000000921" l="0.70000000000000062" r="0.70000000000000062" t="0.75000000000000921" header="0.30000000000000032" footer="0.30000000000000032"/>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'Financial Indicators Output'!$B$23:$B$26</c:f>
          <c:strCache>
            <c:ptCount val="4"/>
            <c:pt idx="0">
              <c:v>Operating Reserve Ratio</c:v>
            </c:pt>
          </c:strCache>
        </c:strRef>
      </c:tx>
      <c:overlay val="0"/>
      <c:spPr>
        <a:noFill/>
        <a:ln w="25400">
          <a:noFill/>
        </a:ln>
      </c:spPr>
      <c:txPr>
        <a:bodyPr/>
        <a:lstStyle/>
        <a:p>
          <a:pPr>
            <a:defRPr/>
          </a:pPr>
          <a:endParaRPr lang="en-US"/>
        </a:p>
      </c:txPr>
    </c:title>
    <c:autoTitleDeleted val="0"/>
    <c:plotArea>
      <c:layout>
        <c:manualLayout>
          <c:layoutTarget val="inner"/>
          <c:xMode val="edge"/>
          <c:yMode val="edge"/>
          <c:x val="9.6556571368178676E-2"/>
          <c:y val="0.18763682967722844"/>
          <c:w val="0.8743606545826067"/>
          <c:h val="0.56012781011070323"/>
        </c:manualLayout>
      </c:layout>
      <c:barChart>
        <c:barDir val="col"/>
        <c:grouping val="clustered"/>
        <c:varyColors val="0"/>
        <c:ser>
          <c:idx val="0"/>
          <c:order val="0"/>
          <c:tx>
            <c:strRef>
              <c:f>'Financial Indicators Output'!$E$23</c:f>
              <c:strCache>
                <c:ptCount val="1"/>
                <c:pt idx="0">
                  <c:v>Actual</c:v>
                </c:pt>
              </c:strCache>
            </c:strRef>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[0]!YearFR</c:f>
              <c:numCache>
                <c:formatCode>General</c:formatCode>
                <c:ptCount val="3"/>
                <c:pt idx="0">
                  <c:v>2011</c:v>
                </c:pt>
                <c:pt idx="1">
                  <c:v>2012</c:v>
                </c:pt>
                <c:pt idx="2">
                  <c:v>2013</c:v>
                </c:pt>
              </c:numCache>
            </c:numRef>
          </c:cat>
          <c:val>
            <c:numRef>
              <c:f>[0]!OperatingReserve_actual</c:f>
              <c:numCache>
                <c:formatCode>0.0</c:formatCode>
                <c:ptCount val="3"/>
                <c:pt idx="0">
                  <c:v>0</c:v>
                </c:pt>
                <c:pt idx="1">
                  <c:v>0</c:v>
                </c:pt>
                <c:pt idx="2">
                  <c:v>0</c:v>
                </c:pt>
              </c:numCache>
            </c:numRef>
          </c:val>
          <c:extLst>
            <c:ext xmlns:c16="http://schemas.microsoft.com/office/drawing/2014/chart" uri="{C3380CC4-5D6E-409C-BE32-E72D297353CC}">
              <c16:uniqueId val="{00000000-2965-4B13-BD60-3B8656925B8F}"/>
            </c:ext>
          </c:extLst>
        </c:ser>
        <c:dLbls>
          <c:showLegendKey val="0"/>
          <c:showVal val="0"/>
          <c:showCatName val="0"/>
          <c:showSerName val="0"/>
          <c:showPercent val="0"/>
          <c:showBubbleSize val="0"/>
        </c:dLbls>
        <c:gapWidth val="61"/>
        <c:axId val="466467256"/>
        <c:axId val="466467648"/>
      </c:barChart>
      <c:lineChart>
        <c:grouping val="standard"/>
        <c:varyColors val="0"/>
        <c:ser>
          <c:idx val="1"/>
          <c:order val="1"/>
          <c:tx>
            <c:strRef>
              <c:f>'Financial Indicators Output'!$E$24</c:f>
              <c:strCache>
                <c:ptCount val="1"/>
                <c:pt idx="0">
                  <c:v>Target</c:v>
                </c:pt>
              </c:strCache>
            </c:strRef>
          </c:tx>
          <c:spPr>
            <a:ln>
              <a:solidFill>
                <a:srgbClr val="A13B39"/>
              </a:solidFill>
            </a:ln>
          </c:spPr>
          <c:marker>
            <c:symbol val="none"/>
          </c:marker>
          <c:cat>
            <c:numRef>
              <c:f>[0]!Year</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[0]!OperatingReserve_goal</c:f>
              <c:numCache>
                <c:formatCode>0.0</c:formatCode>
                <c:ptCount val="3"/>
                <c:pt idx="0">
                  <c:v>12</c:v>
                </c:pt>
                <c:pt idx="1">
                  <c:v>12</c:v>
                </c:pt>
                <c:pt idx="2">
                  <c:v>12</c:v>
                </c:pt>
              </c:numCache>
            </c:numRef>
          </c:val>
          <c:smooth val="0"/>
          <c:extLst>
            <c:ext xmlns:c16="http://schemas.microsoft.com/office/drawing/2014/chart" uri="{C3380CC4-5D6E-409C-BE32-E72D297353CC}">
              <c16:uniqueId val="{00000001-2965-4B13-BD60-3B8656925B8F}"/>
            </c:ext>
          </c:extLst>
        </c:ser>
        <c:ser>
          <c:idx val="2"/>
          <c:order val="2"/>
          <c:tx>
            <c:strRef>
              <c:f>'Financial Indicators Output'!$E$25</c:f>
              <c:strCache>
                <c:ptCount val="1"/>
                <c:pt idx="0">
                  <c:v>Industry Benchmark</c:v>
                </c:pt>
              </c:strCache>
            </c:strRef>
          </c:tx>
          <c:spPr>
            <a:ln>
              <a:solidFill>
                <a:srgbClr val="A13B39"/>
              </a:solidFill>
              <a:prstDash val="sysDash"/>
            </a:ln>
          </c:spPr>
          <c:marker>
            <c:symbol val="none"/>
          </c:marker>
          <c:cat>
            <c:numRef>
              <c:f>[0]!Year</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[0]!OperatingReserveBM</c:f>
              <c:numCache>
                <c:formatCode>0.0</c:formatCode>
                <c:ptCount val="3"/>
                <c:pt idx="0">
                  <c:v>12</c:v>
                </c:pt>
                <c:pt idx="1">
                  <c:v>12</c:v>
                </c:pt>
                <c:pt idx="2">
                  <c:v>12</c:v>
                </c:pt>
              </c:numCache>
            </c:numRef>
          </c:val>
          <c:smooth val="0"/>
          <c:extLst>
            <c:ext xmlns:c16="http://schemas.microsoft.com/office/drawing/2014/chart" uri="{C3380CC4-5D6E-409C-BE32-E72D297353CC}">
              <c16:uniqueId val="{00000002-2965-4B13-BD60-3B8656925B8F}"/>
            </c:ext>
          </c:extLst>
        </c:ser>
        <c:dLbls>
          <c:showLegendKey val="0"/>
          <c:showVal val="0"/>
          <c:showCatName val="0"/>
          <c:showSerName val="0"/>
          <c:showPercent val="0"/>
          <c:showBubbleSize val="0"/>
        </c:dLbls>
        <c:marker val="1"/>
        <c:smooth val="0"/>
        <c:axId val="466467256"/>
        <c:axId val="466467648"/>
      </c:lineChart>
      <c:catAx>
        <c:axId val="466467256"/>
        <c:scaling>
          <c:orientation val="minMax"/>
        </c:scaling>
        <c:delete val="0"/>
        <c:axPos val="b"/>
        <c:numFmt formatCode="General" sourceLinked="1"/>
        <c:majorTickMark val="none"/>
        <c:minorTickMark val="none"/>
        <c:tickLblPos val="nextTo"/>
        <c:crossAx val="466467648"/>
        <c:crosses val="autoZero"/>
        <c:auto val="1"/>
        <c:lblAlgn val="ctr"/>
        <c:lblOffset val="100"/>
        <c:noMultiLvlLbl val="0"/>
      </c:catAx>
      <c:valAx>
        <c:axId val="466467648"/>
        <c:scaling>
          <c:orientation val="minMax"/>
        </c:scaling>
        <c:delete val="0"/>
        <c:axPos val="l"/>
        <c:majorGridlines>
          <c:spPr>
            <a:ln>
              <a:solidFill>
                <a:schemeClr val="bg1">
                  <a:lumMod val="85000"/>
                </a:schemeClr>
              </a:solidFill>
              <a:prstDash val="dash"/>
            </a:ln>
          </c:spPr>
        </c:majorGridlines>
        <c:numFmt formatCode="#,##0.0" sourceLinked="0"/>
        <c:majorTickMark val="none"/>
        <c:minorTickMark val="none"/>
        <c:tickLblPos val="nextTo"/>
        <c:spPr>
          <a:ln w="9525">
            <a:noFill/>
          </a:ln>
        </c:spPr>
        <c:crossAx val="466467256"/>
        <c:crosses val="autoZero"/>
        <c:crossBetween val="between"/>
      </c:valAx>
      <c:spPr>
        <a:noFill/>
        <a:ln w="25400">
          <a:noFill/>
        </a:ln>
      </c:spPr>
    </c:plotArea>
    <c:legend>
      <c:legendPos val="b"/>
      <c:overlay val="0"/>
    </c:legend>
    <c:plotVisOnly val="0"/>
    <c:dispBlanksAs val="gap"/>
    <c:showDLblsOverMax val="0"/>
  </c:chart>
  <c:printSettings>
    <c:headerFooter/>
    <c:pageMargins b="1" l="0.75000000000000921" r="0.75000000000000921" t="1" header="0.5" footer="0.5"/>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Expenses</a:t>
            </a:r>
            <a:r>
              <a:rPr lang="en-US" baseline="0"/>
              <a:t> ($)</a:t>
            </a:r>
            <a:endParaRPr lang="en-US"/>
          </a:p>
        </c:rich>
      </c:tx>
      <c:overlay val="0"/>
      <c:spPr>
        <a:noFill/>
        <a:ln w="25400">
          <a:noFill/>
        </a:ln>
      </c:spPr>
    </c:title>
    <c:autoTitleDeleted val="0"/>
    <c:plotArea>
      <c:layout>
        <c:manualLayout>
          <c:layoutTarget val="inner"/>
          <c:xMode val="edge"/>
          <c:yMode val="edge"/>
          <c:x val="9.6556571368178676E-2"/>
          <c:y val="0.18763682967722844"/>
          <c:w val="0.8743606545826067"/>
          <c:h val="0.56012781011070323"/>
        </c:manualLayout>
      </c:layout>
      <c:barChart>
        <c:barDir val="col"/>
        <c:grouping val="stacked"/>
        <c:varyColors val="0"/>
        <c:ser>
          <c:idx val="0"/>
          <c:order val="0"/>
          <c:tx>
            <c:strRef>
              <c:f>'Additional Analysis Output'!$B$10:$B$11</c:f>
              <c:strCache>
                <c:ptCount val="1"/>
                <c:pt idx="0">
                  <c:v>Program Expenses</c:v>
                </c:pt>
              </c:strCache>
            </c:strRef>
          </c:tx>
          <c:invertIfNegative val="0"/>
          <c:cat>
            <c:numRef>
              <c:f>[0]!Year</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[0]!Programexp_actual</c:f>
              <c:numCache>
                <c:formatCode>_(* #,##0_);_(* \(#,##0\);_(* "-"_);_(@_)</c:formatCode>
                <c:ptCount val="3"/>
                <c:pt idx="0">
                  <c:v>0</c:v>
                </c:pt>
                <c:pt idx="1">
                  <c:v>0</c:v>
                </c:pt>
                <c:pt idx="2">
                  <c:v>0</c:v>
                </c:pt>
              </c:numCache>
            </c:numRef>
          </c:val>
          <c:extLst>
            <c:ext xmlns:c16="http://schemas.microsoft.com/office/drawing/2014/chart" uri="{C3380CC4-5D6E-409C-BE32-E72D297353CC}">
              <c16:uniqueId val="{00000000-A6A7-4195-AB53-D9951ADA34F7}"/>
            </c:ext>
          </c:extLst>
        </c:ser>
        <c:ser>
          <c:idx val="1"/>
          <c:order val="1"/>
          <c:tx>
            <c:strRef>
              <c:f>'Additional Analysis Output'!$B$12:$B$13</c:f>
              <c:strCache>
                <c:ptCount val="1"/>
                <c:pt idx="0">
                  <c:v>Overhead</c:v>
                </c:pt>
              </c:strCache>
            </c:strRef>
          </c:tx>
          <c:invertIfNegative val="0"/>
          <c:cat>
            <c:numRef>
              <c:f>[0]!Year</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[0]!Overhead_actual</c:f>
              <c:numCache>
                <c:formatCode>_(* #,##0_);_(* \(#,##0\);_(* "-"_);_(@_)</c:formatCode>
                <c:ptCount val="3"/>
                <c:pt idx="0">
                  <c:v>0</c:v>
                </c:pt>
                <c:pt idx="1">
                  <c:v>0</c:v>
                </c:pt>
                <c:pt idx="2">
                  <c:v>0</c:v>
                </c:pt>
              </c:numCache>
            </c:numRef>
          </c:val>
          <c:extLst>
            <c:ext xmlns:c16="http://schemas.microsoft.com/office/drawing/2014/chart" uri="{C3380CC4-5D6E-409C-BE32-E72D297353CC}">
              <c16:uniqueId val="{00000001-A6A7-4195-AB53-D9951ADA34F7}"/>
            </c:ext>
          </c:extLst>
        </c:ser>
        <c:dLbls>
          <c:showLegendKey val="0"/>
          <c:showVal val="0"/>
          <c:showCatName val="0"/>
          <c:showSerName val="0"/>
          <c:showPercent val="0"/>
          <c:showBubbleSize val="0"/>
        </c:dLbls>
        <c:gapWidth val="60"/>
        <c:overlap val="100"/>
        <c:axId val="466468432"/>
        <c:axId val="466468824"/>
      </c:barChart>
      <c:catAx>
        <c:axId val="466468432"/>
        <c:scaling>
          <c:orientation val="minMax"/>
        </c:scaling>
        <c:delete val="0"/>
        <c:axPos val="b"/>
        <c:numFmt formatCode="General" sourceLinked="1"/>
        <c:majorTickMark val="none"/>
        <c:minorTickMark val="none"/>
        <c:tickLblPos val="nextTo"/>
        <c:crossAx val="466468824"/>
        <c:crosses val="autoZero"/>
        <c:auto val="1"/>
        <c:lblAlgn val="ctr"/>
        <c:lblOffset val="100"/>
        <c:noMultiLvlLbl val="0"/>
      </c:catAx>
      <c:valAx>
        <c:axId val="466468824"/>
        <c:scaling>
          <c:orientation val="minMax"/>
        </c:scaling>
        <c:delete val="0"/>
        <c:axPos val="l"/>
        <c:majorGridlines>
          <c:spPr>
            <a:ln>
              <a:solidFill>
                <a:schemeClr val="bg1">
                  <a:lumMod val="85000"/>
                </a:schemeClr>
              </a:solidFill>
              <a:prstDash val="dash"/>
            </a:ln>
          </c:spPr>
        </c:majorGridlines>
        <c:numFmt formatCode="#,##0" sourceLinked="0"/>
        <c:majorTickMark val="none"/>
        <c:minorTickMark val="none"/>
        <c:tickLblPos val="nextTo"/>
        <c:spPr>
          <a:ln w="9525">
            <a:noFill/>
          </a:ln>
        </c:spPr>
        <c:crossAx val="466468432"/>
        <c:crosses val="autoZero"/>
        <c:crossBetween val="between"/>
      </c:valAx>
      <c:spPr>
        <a:noFill/>
        <a:ln w="25400">
          <a:noFill/>
        </a:ln>
      </c:spPr>
    </c:plotArea>
    <c:legend>
      <c:legendPos val="r"/>
      <c:layout>
        <c:manualLayout>
          <c:xMode val="edge"/>
          <c:yMode val="edge"/>
          <c:x val="0.16806324908687115"/>
          <c:y val="0.86778057742782155"/>
          <c:w val="0.72726850577244284"/>
          <c:h val="0.13221942257217845"/>
        </c:manualLayout>
      </c:layout>
      <c:overlay val="0"/>
    </c:legend>
    <c:plotVisOnly val="1"/>
    <c:dispBlanksAs val="gap"/>
    <c:showDLblsOverMax val="0"/>
  </c:chart>
  <c:printSettings>
    <c:headerFooter/>
    <c:pageMargins b="1" l="0.75000000000000921" r="0.75000000000000921" t="1" header="0.5" footer="0.5"/>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Expenses</a:t>
            </a:r>
            <a:r>
              <a:rPr lang="en-US" baseline="0"/>
              <a:t> (%)</a:t>
            </a:r>
            <a:endParaRPr lang="en-US"/>
          </a:p>
        </c:rich>
      </c:tx>
      <c:overlay val="0"/>
      <c:spPr>
        <a:noFill/>
        <a:ln w="25400">
          <a:noFill/>
        </a:ln>
      </c:spPr>
    </c:title>
    <c:autoTitleDeleted val="0"/>
    <c:plotArea>
      <c:layout>
        <c:manualLayout>
          <c:layoutTarget val="inner"/>
          <c:xMode val="edge"/>
          <c:yMode val="edge"/>
          <c:x val="9.6556571368178717E-2"/>
          <c:y val="0.18763682967722844"/>
          <c:w val="0.8743606545826067"/>
          <c:h val="0.56012781011070345"/>
        </c:manualLayout>
      </c:layout>
      <c:barChart>
        <c:barDir val="col"/>
        <c:grouping val="stacked"/>
        <c:varyColors val="0"/>
        <c:ser>
          <c:idx val="0"/>
          <c:order val="0"/>
          <c:tx>
            <c:strRef>
              <c:f>'Additional Analysis Output'!$B$10:$B$11</c:f>
              <c:strCache>
                <c:ptCount val="1"/>
                <c:pt idx="0">
                  <c:v>Program Expenses</c:v>
                </c:pt>
              </c:strCache>
            </c:strRef>
          </c:tx>
          <c:invertIfNegative val="0"/>
          <c:dLbls>
            <c:spPr>
              <a:noFill/>
              <a:ln>
                <a:noFill/>
              </a:ln>
              <a:effectLst/>
            </c:spPr>
            <c:txPr>
              <a:bodyPr/>
              <a:lstStyle/>
              <a:p>
                <a:pPr>
                  <a:defRPr sz="1050" b="1">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[0]!Year</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[0]!Programexp_perc</c:f>
              <c:numCache>
                <c:formatCode>0%</c:formatCode>
                <c:ptCount val="3"/>
                <c:pt idx="0">
                  <c:v>0</c:v>
                </c:pt>
                <c:pt idx="1">
                  <c:v>0</c:v>
                </c:pt>
                <c:pt idx="2">
                  <c:v>0</c:v>
                </c:pt>
              </c:numCache>
            </c:numRef>
          </c:val>
          <c:extLst>
            <c:ext xmlns:c16="http://schemas.microsoft.com/office/drawing/2014/chart" uri="{C3380CC4-5D6E-409C-BE32-E72D297353CC}">
              <c16:uniqueId val="{00000000-AB1B-4DFE-9D38-59E1A5612C01}"/>
            </c:ext>
          </c:extLst>
        </c:ser>
        <c:ser>
          <c:idx val="1"/>
          <c:order val="1"/>
          <c:tx>
            <c:strRef>
              <c:f>'Additional Analysis Output'!$B$12:$B$13</c:f>
              <c:strCache>
                <c:ptCount val="1"/>
                <c:pt idx="0">
                  <c:v>Overhead</c:v>
                </c:pt>
              </c:strCache>
            </c:strRef>
          </c:tx>
          <c:invertIfNegative val="0"/>
          <c:dLbls>
            <c:spPr>
              <a:noFill/>
              <a:ln>
                <a:noFill/>
              </a:ln>
              <a:effectLst/>
            </c:spPr>
            <c:txPr>
              <a:bodyPr/>
              <a:lstStyle/>
              <a:p>
                <a:pPr>
                  <a:defRPr sz="1050" b="1">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[0]!Year</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[0]!Overhead_perc</c:f>
              <c:numCache>
                <c:formatCode>0%</c:formatCode>
                <c:ptCount val="3"/>
                <c:pt idx="0">
                  <c:v>0</c:v>
                </c:pt>
                <c:pt idx="1">
                  <c:v>0</c:v>
                </c:pt>
                <c:pt idx="2">
                  <c:v>0</c:v>
                </c:pt>
              </c:numCache>
            </c:numRef>
          </c:val>
          <c:extLst>
            <c:ext xmlns:c16="http://schemas.microsoft.com/office/drawing/2014/chart" uri="{C3380CC4-5D6E-409C-BE32-E72D297353CC}">
              <c16:uniqueId val="{00000001-AB1B-4DFE-9D38-59E1A5612C01}"/>
            </c:ext>
          </c:extLst>
        </c:ser>
        <c:dLbls>
          <c:showLegendKey val="0"/>
          <c:showVal val="0"/>
          <c:showCatName val="0"/>
          <c:showSerName val="0"/>
          <c:showPercent val="0"/>
          <c:showBubbleSize val="0"/>
        </c:dLbls>
        <c:gapWidth val="60"/>
        <c:overlap val="100"/>
        <c:axId val="466470000"/>
        <c:axId val="466470392"/>
      </c:barChart>
      <c:catAx>
        <c:axId val="466470000"/>
        <c:scaling>
          <c:orientation val="minMax"/>
        </c:scaling>
        <c:delete val="0"/>
        <c:axPos val="b"/>
        <c:numFmt formatCode="General" sourceLinked="1"/>
        <c:majorTickMark val="none"/>
        <c:minorTickMark val="none"/>
        <c:tickLblPos val="nextTo"/>
        <c:crossAx val="466470392"/>
        <c:crosses val="autoZero"/>
        <c:auto val="1"/>
        <c:lblAlgn val="ctr"/>
        <c:lblOffset val="100"/>
        <c:noMultiLvlLbl val="0"/>
      </c:catAx>
      <c:valAx>
        <c:axId val="466470392"/>
        <c:scaling>
          <c:orientation val="minMax"/>
        </c:scaling>
        <c:delete val="0"/>
        <c:axPos val="l"/>
        <c:majorGridlines>
          <c:spPr>
            <a:ln>
              <a:solidFill>
                <a:schemeClr val="bg1">
                  <a:lumMod val="85000"/>
                </a:schemeClr>
              </a:solidFill>
              <a:prstDash val="dash"/>
            </a:ln>
          </c:spPr>
        </c:majorGridlines>
        <c:numFmt formatCode="0%" sourceLinked="0"/>
        <c:majorTickMark val="none"/>
        <c:minorTickMark val="none"/>
        <c:tickLblPos val="nextTo"/>
        <c:spPr>
          <a:ln w="9525">
            <a:noFill/>
          </a:ln>
        </c:spPr>
        <c:crossAx val="466470000"/>
        <c:crosses val="autoZero"/>
        <c:crossBetween val="between"/>
      </c:valAx>
      <c:spPr>
        <a:noFill/>
        <a:ln w="25400">
          <a:noFill/>
        </a:ln>
      </c:spPr>
    </c:plotArea>
    <c:legend>
      <c:legendPos val="r"/>
      <c:layout>
        <c:manualLayout>
          <c:xMode val="edge"/>
          <c:yMode val="edge"/>
          <c:x val="0.16806318301121451"/>
          <c:y val="0.86778057742782155"/>
          <c:w val="0.72726852779766171"/>
          <c:h val="0.13221942257217845"/>
        </c:manualLayout>
      </c:layout>
      <c:overlay val="0"/>
    </c:legend>
    <c:plotVisOnly val="1"/>
    <c:dispBlanksAs val="gap"/>
    <c:showDLblsOverMax val="0"/>
  </c:chart>
  <c:printSettings>
    <c:headerFooter/>
    <c:pageMargins b="1" l="0.75000000000000944" r="0.75000000000000944" t="1" header="0.5" footer="0.5"/>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Income ($)</a:t>
            </a:r>
          </a:p>
        </c:rich>
      </c:tx>
      <c:overlay val="0"/>
      <c:spPr>
        <a:noFill/>
        <a:ln w="25400">
          <a:noFill/>
        </a:ln>
      </c:spPr>
    </c:title>
    <c:autoTitleDeleted val="0"/>
    <c:plotArea>
      <c:layout>
        <c:manualLayout>
          <c:layoutTarget val="inner"/>
          <c:xMode val="edge"/>
          <c:yMode val="edge"/>
          <c:x val="9.6556571368178717E-2"/>
          <c:y val="0.18763682967722844"/>
          <c:w val="0.8743606545826067"/>
          <c:h val="0.56012781011070345"/>
        </c:manualLayout>
      </c:layout>
      <c:barChart>
        <c:barDir val="col"/>
        <c:grouping val="stacked"/>
        <c:varyColors val="0"/>
        <c:ser>
          <c:idx val="2"/>
          <c:order val="0"/>
          <c:tx>
            <c:strRef>
              <c:f>'Additional Analysis Output'!$B$37:$B$38</c:f>
              <c:strCache>
                <c:ptCount val="1"/>
                <c:pt idx="0">
                  <c:v>Donated Income</c:v>
                </c:pt>
              </c:strCache>
            </c:strRef>
          </c:tx>
          <c:invertIfNegative val="0"/>
          <c:cat>
            <c:numRef>
              <c:f>[0]!Year</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[0]!Contributedincome_actual</c:f>
              <c:numCache>
                <c:formatCode>_(* #,##0_);_(* \(#,##0\);_(* "-"_);_(@_)</c:formatCode>
                <c:ptCount val="3"/>
                <c:pt idx="0">
                  <c:v>0</c:v>
                </c:pt>
                <c:pt idx="1">
                  <c:v>0</c:v>
                </c:pt>
                <c:pt idx="2">
                  <c:v>0</c:v>
                </c:pt>
              </c:numCache>
            </c:numRef>
          </c:val>
          <c:extLst>
            <c:ext xmlns:c16="http://schemas.microsoft.com/office/drawing/2014/chart" uri="{C3380CC4-5D6E-409C-BE32-E72D297353CC}">
              <c16:uniqueId val="{00000000-F881-4505-8A10-942F117C7CFF}"/>
            </c:ext>
          </c:extLst>
        </c:ser>
        <c:ser>
          <c:idx val="1"/>
          <c:order val="1"/>
          <c:tx>
            <c:strRef>
              <c:f>'Additional Analysis Output'!$B$35:$B$36</c:f>
              <c:strCache>
                <c:ptCount val="1"/>
                <c:pt idx="0">
                  <c:v>Earned Income (Core Activities)</c:v>
                </c:pt>
              </c:strCache>
            </c:strRef>
          </c:tx>
          <c:invertIfNegative val="0"/>
          <c:cat>
            <c:numRef>
              <c:f>[0]!Year</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[0]!Coreincome_actual</c:f>
              <c:numCache>
                <c:formatCode>_(* #,##0_);_(* \(#,##0\);_(* "-"_);_(@_)</c:formatCode>
                <c:ptCount val="3"/>
                <c:pt idx="0">
                  <c:v>0</c:v>
                </c:pt>
                <c:pt idx="1">
                  <c:v>0</c:v>
                </c:pt>
                <c:pt idx="2">
                  <c:v>0</c:v>
                </c:pt>
              </c:numCache>
            </c:numRef>
          </c:val>
          <c:extLst>
            <c:ext xmlns:c16="http://schemas.microsoft.com/office/drawing/2014/chart" uri="{C3380CC4-5D6E-409C-BE32-E72D297353CC}">
              <c16:uniqueId val="{00000001-F881-4505-8A10-942F117C7CFF}"/>
            </c:ext>
          </c:extLst>
        </c:ser>
        <c:ser>
          <c:idx val="0"/>
          <c:order val="2"/>
          <c:tx>
            <c:strRef>
              <c:f>'Additional Analysis Output'!$B$33:$B$34</c:f>
              <c:strCache>
                <c:ptCount val="1"/>
                <c:pt idx="0">
                  <c:v>Earned Income (Non-Core Activities)</c:v>
                </c:pt>
              </c:strCache>
            </c:strRef>
          </c:tx>
          <c:invertIfNegative val="0"/>
          <c:cat>
            <c:numRef>
              <c:f>[0]!Year</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[0]!Noncoreincome_actual</c:f>
              <c:numCache>
                <c:formatCode>_(* #,##0_);_(* \(#,##0\);_(* "-"_);_(@_)</c:formatCode>
                <c:ptCount val="3"/>
                <c:pt idx="0">
                  <c:v>0</c:v>
                </c:pt>
                <c:pt idx="1">
                  <c:v>0</c:v>
                </c:pt>
                <c:pt idx="2">
                  <c:v>0</c:v>
                </c:pt>
              </c:numCache>
            </c:numRef>
          </c:val>
          <c:extLst>
            <c:ext xmlns:c16="http://schemas.microsoft.com/office/drawing/2014/chart" uri="{C3380CC4-5D6E-409C-BE32-E72D297353CC}">
              <c16:uniqueId val="{00000002-F881-4505-8A10-942F117C7CFF}"/>
            </c:ext>
          </c:extLst>
        </c:ser>
        <c:dLbls>
          <c:showLegendKey val="0"/>
          <c:showVal val="0"/>
          <c:showCatName val="0"/>
          <c:showSerName val="0"/>
          <c:showPercent val="0"/>
          <c:showBubbleSize val="0"/>
        </c:dLbls>
        <c:gapWidth val="39"/>
        <c:overlap val="100"/>
        <c:axId val="466470784"/>
        <c:axId val="466471176"/>
      </c:barChart>
      <c:catAx>
        <c:axId val="466470784"/>
        <c:scaling>
          <c:orientation val="minMax"/>
        </c:scaling>
        <c:delete val="0"/>
        <c:axPos val="b"/>
        <c:numFmt formatCode="General" sourceLinked="1"/>
        <c:majorTickMark val="none"/>
        <c:minorTickMark val="none"/>
        <c:tickLblPos val="nextTo"/>
        <c:crossAx val="466471176"/>
        <c:crosses val="autoZero"/>
        <c:auto val="1"/>
        <c:lblAlgn val="ctr"/>
        <c:lblOffset val="100"/>
        <c:noMultiLvlLbl val="0"/>
      </c:catAx>
      <c:valAx>
        <c:axId val="466471176"/>
        <c:scaling>
          <c:orientation val="minMax"/>
        </c:scaling>
        <c:delete val="0"/>
        <c:axPos val="l"/>
        <c:majorGridlines>
          <c:spPr>
            <a:ln>
              <a:solidFill>
                <a:schemeClr val="bg1">
                  <a:lumMod val="85000"/>
                </a:schemeClr>
              </a:solidFill>
              <a:prstDash val="dash"/>
            </a:ln>
          </c:spPr>
        </c:majorGridlines>
        <c:numFmt formatCode="#,##0" sourceLinked="0"/>
        <c:majorTickMark val="none"/>
        <c:minorTickMark val="none"/>
        <c:tickLblPos val="nextTo"/>
        <c:spPr>
          <a:ln w="9525">
            <a:noFill/>
          </a:ln>
        </c:spPr>
        <c:crossAx val="466470784"/>
        <c:crosses val="autoZero"/>
        <c:crossBetween val="between"/>
      </c:valAx>
      <c:spPr>
        <a:noFill/>
        <a:ln w="25400">
          <a:noFill/>
        </a:ln>
      </c:spPr>
    </c:plotArea>
    <c:legend>
      <c:legendPos val="r"/>
      <c:layout>
        <c:manualLayout>
          <c:xMode val="edge"/>
          <c:yMode val="edge"/>
          <c:x val="0.16806332135312355"/>
          <c:y val="0.86778057742782155"/>
          <c:w val="0.7695578296615363"/>
          <c:h val="0.13221942257217845"/>
        </c:manualLayout>
      </c:layout>
      <c:overlay val="0"/>
    </c:legend>
    <c:plotVisOnly val="1"/>
    <c:dispBlanksAs val="gap"/>
    <c:showDLblsOverMax val="0"/>
  </c:chart>
  <c:printSettings>
    <c:headerFooter/>
    <c:pageMargins b="1" l="0.75000000000000944" r="0.75000000000000944" t="1" header="0.5" footer="0.5"/>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Income (%)</a:t>
            </a:r>
          </a:p>
        </c:rich>
      </c:tx>
      <c:overlay val="0"/>
      <c:spPr>
        <a:noFill/>
        <a:ln w="25400">
          <a:noFill/>
        </a:ln>
      </c:spPr>
    </c:title>
    <c:autoTitleDeleted val="0"/>
    <c:plotArea>
      <c:layout>
        <c:manualLayout>
          <c:layoutTarget val="inner"/>
          <c:xMode val="edge"/>
          <c:yMode val="edge"/>
          <c:x val="9.6556571368178745E-2"/>
          <c:y val="0.18763682967722844"/>
          <c:w val="0.8743606545826067"/>
          <c:h val="0.56012781011070378"/>
        </c:manualLayout>
      </c:layout>
      <c:barChart>
        <c:barDir val="col"/>
        <c:grouping val="stacked"/>
        <c:varyColors val="0"/>
        <c:ser>
          <c:idx val="2"/>
          <c:order val="0"/>
          <c:tx>
            <c:strRef>
              <c:f>'Additional Analysis Output'!$B$37:$B$38</c:f>
              <c:strCache>
                <c:ptCount val="1"/>
                <c:pt idx="0">
                  <c:v>Donated Income</c:v>
                </c:pt>
              </c:strCache>
            </c:strRef>
          </c:tx>
          <c:invertIfNegative val="0"/>
          <c:dLbls>
            <c:spPr>
              <a:noFill/>
              <a:ln>
                <a:noFill/>
              </a:ln>
              <a:effectLst/>
            </c:spPr>
            <c:txPr>
              <a:bodyPr/>
              <a:lstStyle/>
              <a:p>
                <a:pPr>
                  <a:defRPr b="1">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[0]!Year</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[0]!Contributedincome_perc</c:f>
              <c:numCache>
                <c:formatCode>0%</c:formatCode>
                <c:ptCount val="3"/>
                <c:pt idx="0">
                  <c:v>0</c:v>
                </c:pt>
                <c:pt idx="1">
                  <c:v>0</c:v>
                </c:pt>
                <c:pt idx="2">
                  <c:v>0</c:v>
                </c:pt>
              </c:numCache>
            </c:numRef>
          </c:val>
          <c:extLst>
            <c:ext xmlns:c16="http://schemas.microsoft.com/office/drawing/2014/chart" uri="{C3380CC4-5D6E-409C-BE32-E72D297353CC}">
              <c16:uniqueId val="{00000000-F7FC-437F-81CE-B34300E9EDCA}"/>
            </c:ext>
          </c:extLst>
        </c:ser>
        <c:ser>
          <c:idx val="1"/>
          <c:order val="1"/>
          <c:tx>
            <c:strRef>
              <c:f>'Additional Analysis Output'!$B$35:$B$36</c:f>
              <c:strCache>
                <c:ptCount val="1"/>
                <c:pt idx="0">
                  <c:v>Earned Income (Core Activities)</c:v>
                </c:pt>
              </c:strCache>
            </c:strRef>
          </c:tx>
          <c:invertIfNegative val="0"/>
          <c:dLbls>
            <c:spPr>
              <a:noFill/>
              <a:ln>
                <a:noFill/>
              </a:ln>
              <a:effectLst/>
            </c:spPr>
            <c:txPr>
              <a:bodyPr/>
              <a:lstStyle/>
              <a:p>
                <a:pPr>
                  <a:defRPr b="1">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[0]!Year</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[0]!Coreincome_perc</c:f>
              <c:numCache>
                <c:formatCode>0%</c:formatCode>
                <c:ptCount val="3"/>
                <c:pt idx="0">
                  <c:v>0</c:v>
                </c:pt>
                <c:pt idx="1">
                  <c:v>0</c:v>
                </c:pt>
                <c:pt idx="2">
                  <c:v>0</c:v>
                </c:pt>
              </c:numCache>
            </c:numRef>
          </c:val>
          <c:extLst>
            <c:ext xmlns:c16="http://schemas.microsoft.com/office/drawing/2014/chart" uri="{C3380CC4-5D6E-409C-BE32-E72D297353CC}">
              <c16:uniqueId val="{00000001-F7FC-437F-81CE-B34300E9EDCA}"/>
            </c:ext>
          </c:extLst>
        </c:ser>
        <c:ser>
          <c:idx val="0"/>
          <c:order val="2"/>
          <c:tx>
            <c:strRef>
              <c:f>'Additional Analysis Output'!$B$33:$B$34</c:f>
              <c:strCache>
                <c:ptCount val="1"/>
                <c:pt idx="0">
                  <c:v>Earned Income (Non-Core Activities)</c:v>
                </c:pt>
              </c:strCache>
            </c:strRef>
          </c:tx>
          <c:invertIfNegative val="0"/>
          <c:dLbls>
            <c:spPr>
              <a:noFill/>
              <a:ln>
                <a:noFill/>
              </a:ln>
              <a:effectLst/>
            </c:spPr>
            <c:txPr>
              <a:bodyPr/>
              <a:lstStyle/>
              <a:p>
                <a:pPr>
                  <a:defRPr b="1">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[0]!Year</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[0]!Noncoreincome_perc</c:f>
              <c:numCache>
                <c:formatCode>0%</c:formatCode>
                <c:ptCount val="3"/>
                <c:pt idx="0">
                  <c:v>0</c:v>
                </c:pt>
                <c:pt idx="1">
                  <c:v>0</c:v>
                </c:pt>
                <c:pt idx="2">
                  <c:v>0</c:v>
                </c:pt>
              </c:numCache>
            </c:numRef>
          </c:val>
          <c:extLst>
            <c:ext xmlns:c16="http://schemas.microsoft.com/office/drawing/2014/chart" uri="{C3380CC4-5D6E-409C-BE32-E72D297353CC}">
              <c16:uniqueId val="{00000002-F7FC-437F-81CE-B34300E9EDCA}"/>
            </c:ext>
          </c:extLst>
        </c:ser>
        <c:dLbls>
          <c:showLegendKey val="0"/>
          <c:showVal val="0"/>
          <c:showCatName val="0"/>
          <c:showSerName val="0"/>
          <c:showPercent val="0"/>
          <c:showBubbleSize val="0"/>
        </c:dLbls>
        <c:gapWidth val="39"/>
        <c:overlap val="100"/>
        <c:axId val="466471960"/>
        <c:axId val="466472352"/>
      </c:barChart>
      <c:catAx>
        <c:axId val="466471960"/>
        <c:scaling>
          <c:orientation val="minMax"/>
        </c:scaling>
        <c:delete val="0"/>
        <c:axPos val="b"/>
        <c:numFmt formatCode="General" sourceLinked="1"/>
        <c:majorTickMark val="none"/>
        <c:minorTickMark val="none"/>
        <c:tickLblPos val="nextTo"/>
        <c:crossAx val="466472352"/>
        <c:crosses val="autoZero"/>
        <c:auto val="1"/>
        <c:lblAlgn val="ctr"/>
        <c:lblOffset val="100"/>
        <c:noMultiLvlLbl val="0"/>
      </c:catAx>
      <c:valAx>
        <c:axId val="466472352"/>
        <c:scaling>
          <c:orientation val="minMax"/>
        </c:scaling>
        <c:delete val="0"/>
        <c:axPos val="l"/>
        <c:majorGridlines>
          <c:spPr>
            <a:ln>
              <a:solidFill>
                <a:schemeClr val="bg1">
                  <a:lumMod val="85000"/>
                </a:schemeClr>
              </a:solidFill>
              <a:prstDash val="dash"/>
            </a:ln>
          </c:spPr>
        </c:majorGridlines>
        <c:numFmt formatCode="0%" sourceLinked="0"/>
        <c:majorTickMark val="none"/>
        <c:minorTickMark val="none"/>
        <c:tickLblPos val="nextTo"/>
        <c:spPr>
          <a:ln w="9525">
            <a:noFill/>
          </a:ln>
        </c:spPr>
        <c:crossAx val="466471960"/>
        <c:crosses val="autoZero"/>
        <c:crossBetween val="between"/>
      </c:valAx>
      <c:spPr>
        <a:noFill/>
        <a:ln w="25400">
          <a:noFill/>
        </a:ln>
      </c:spPr>
    </c:plotArea>
    <c:legend>
      <c:legendPos val="r"/>
      <c:layout>
        <c:manualLayout>
          <c:xMode val="edge"/>
          <c:yMode val="edge"/>
          <c:x val="0.16806322286637246"/>
          <c:y val="0.86778057742782155"/>
          <c:w val="0.76955784373107206"/>
          <c:h val="0.13221942257217845"/>
        </c:manualLayout>
      </c:layout>
      <c:overlay val="0"/>
    </c:legend>
    <c:plotVisOnly val="1"/>
    <c:dispBlanksAs val="gap"/>
    <c:showDLblsOverMax val="0"/>
  </c:chart>
  <c:printSettings>
    <c:headerFooter/>
    <c:pageMargins b="1" l="0.75000000000000966" r="0.75000000000000966" t="1" header="0.5" footer="0.5"/>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Earned Income ($)</a:t>
            </a:r>
          </a:p>
        </c:rich>
      </c:tx>
      <c:overlay val="0"/>
      <c:spPr>
        <a:noFill/>
        <a:ln w="25400">
          <a:noFill/>
        </a:ln>
      </c:spPr>
    </c:title>
    <c:autoTitleDeleted val="0"/>
    <c:plotArea>
      <c:layout>
        <c:manualLayout>
          <c:layoutTarget val="inner"/>
          <c:xMode val="edge"/>
          <c:yMode val="edge"/>
          <c:x val="9.6556571368178745E-2"/>
          <c:y val="0.18763682967722844"/>
          <c:w val="0.8743606545826067"/>
          <c:h val="0.56012781011070378"/>
        </c:manualLayout>
      </c:layout>
      <c:barChart>
        <c:barDir val="col"/>
        <c:grouping val="stacked"/>
        <c:varyColors val="0"/>
        <c:ser>
          <c:idx val="0"/>
          <c:order val="0"/>
          <c:tx>
            <c:strRef>
              <c:f>'Additional Analysis Output'!$B$60:$B$61</c:f>
              <c:strCache>
                <c:ptCount val="1"/>
                <c:pt idx="0">
                  <c:v>Membership</c:v>
                </c:pt>
              </c:strCache>
            </c:strRef>
          </c:tx>
          <c:invertIfNegative val="0"/>
          <c:cat>
            <c:numRef>
              <c:f>[0]!Year</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[0]!Earnedincome1_actual</c:f>
              <c:numCache>
                <c:formatCode>_(* #,##0_);_(* \(#,##0\);_(* "-"_);_(@_)</c:formatCode>
                <c:ptCount val="3"/>
                <c:pt idx="0">
                  <c:v>0</c:v>
                </c:pt>
                <c:pt idx="1">
                  <c:v>0</c:v>
                </c:pt>
                <c:pt idx="2">
                  <c:v>0</c:v>
                </c:pt>
              </c:numCache>
            </c:numRef>
          </c:val>
          <c:extLst>
            <c:ext xmlns:c16="http://schemas.microsoft.com/office/drawing/2014/chart" uri="{C3380CC4-5D6E-409C-BE32-E72D297353CC}">
              <c16:uniqueId val="{00000000-5AD8-428E-87B2-F2793D96D88C}"/>
            </c:ext>
          </c:extLst>
        </c:ser>
        <c:ser>
          <c:idx val="1"/>
          <c:order val="1"/>
          <c:tx>
            <c:strRef>
              <c:f>'Additional Analysis Output'!$B$62:$B$63</c:f>
              <c:strCache>
                <c:ptCount val="1"/>
                <c:pt idx="0">
                  <c:v>Interest/Investment Income</c:v>
                </c:pt>
              </c:strCache>
            </c:strRef>
          </c:tx>
          <c:invertIfNegative val="0"/>
          <c:cat>
            <c:numRef>
              <c:f>[0]!Year</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[0]!Earnedincome2_actual</c:f>
              <c:numCache>
                <c:formatCode>_(* #,##0_);_(* \(#,##0\);_(* "-"_);_(@_)</c:formatCode>
                <c:ptCount val="3"/>
                <c:pt idx="0">
                  <c:v>0</c:v>
                </c:pt>
                <c:pt idx="1">
                  <c:v>0</c:v>
                </c:pt>
                <c:pt idx="2">
                  <c:v>0</c:v>
                </c:pt>
              </c:numCache>
            </c:numRef>
          </c:val>
          <c:extLst>
            <c:ext xmlns:c16="http://schemas.microsoft.com/office/drawing/2014/chart" uri="{C3380CC4-5D6E-409C-BE32-E72D297353CC}">
              <c16:uniqueId val="{00000001-5AD8-428E-87B2-F2793D96D88C}"/>
            </c:ext>
          </c:extLst>
        </c:ser>
        <c:ser>
          <c:idx val="2"/>
          <c:order val="2"/>
          <c:tx>
            <c:strRef>
              <c:f>'Additional Analysis Output'!$B$64:$B$65</c:f>
              <c:strCache>
                <c:ptCount val="1"/>
              </c:strCache>
            </c:strRef>
          </c:tx>
          <c:invertIfNegative val="0"/>
          <c:cat>
            <c:numRef>
              <c:f>[0]!Year</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[0]!Earnedincome3_actual</c:f>
              <c:numCache>
                <c:formatCode>_(* #,##0_);_(* \(#,##0\);_(* "-"_);_(@_)</c:formatCode>
                <c:ptCount val="3"/>
                <c:pt idx="0">
                  <c:v>0</c:v>
                </c:pt>
                <c:pt idx="1">
                  <c:v>0</c:v>
                </c:pt>
                <c:pt idx="2">
                  <c:v>0</c:v>
                </c:pt>
              </c:numCache>
            </c:numRef>
          </c:val>
          <c:extLst>
            <c:ext xmlns:c16="http://schemas.microsoft.com/office/drawing/2014/chart" uri="{C3380CC4-5D6E-409C-BE32-E72D297353CC}">
              <c16:uniqueId val="{00000002-5AD8-428E-87B2-F2793D96D88C}"/>
            </c:ext>
          </c:extLst>
        </c:ser>
        <c:ser>
          <c:idx val="3"/>
          <c:order val="3"/>
          <c:tx>
            <c:strRef>
              <c:f>'Additional Analysis Output'!$B$66:$B$67</c:f>
              <c:strCache>
                <c:ptCount val="1"/>
              </c:strCache>
            </c:strRef>
          </c:tx>
          <c:invertIfNegative val="0"/>
          <c:cat>
            <c:numRef>
              <c:f>[0]!Year</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[0]!Earnedincome4_actual</c:f>
              <c:numCache>
                <c:formatCode>_(* #,##0_);_(* \(#,##0\);_(* "-"_);_(@_)</c:formatCode>
                <c:ptCount val="3"/>
                <c:pt idx="0">
                  <c:v>0</c:v>
                </c:pt>
                <c:pt idx="1">
                  <c:v>0</c:v>
                </c:pt>
                <c:pt idx="2">
                  <c:v>0</c:v>
                </c:pt>
              </c:numCache>
            </c:numRef>
          </c:val>
          <c:extLst>
            <c:ext xmlns:c16="http://schemas.microsoft.com/office/drawing/2014/chart" uri="{C3380CC4-5D6E-409C-BE32-E72D297353CC}">
              <c16:uniqueId val="{00000003-5AD8-428E-87B2-F2793D96D88C}"/>
            </c:ext>
          </c:extLst>
        </c:ser>
        <c:ser>
          <c:idx val="4"/>
          <c:order val="4"/>
          <c:tx>
            <c:strRef>
              <c:f>'Additional Analysis Output'!$B$68:$B$69</c:f>
              <c:strCache>
                <c:ptCount val="1"/>
                <c:pt idx="0">
                  <c:v>Training</c:v>
                </c:pt>
              </c:strCache>
            </c:strRef>
          </c:tx>
          <c:invertIfNegative val="0"/>
          <c:cat>
            <c:numRef>
              <c:f>[0]!Year</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[0]!Earnedincome5_actual</c:f>
              <c:numCache>
                <c:formatCode>_(* #,##0_);_(* \(#,##0\);_(* "-"_);_(@_)</c:formatCode>
                <c:ptCount val="3"/>
                <c:pt idx="0">
                  <c:v>0</c:v>
                </c:pt>
                <c:pt idx="1">
                  <c:v>0</c:v>
                </c:pt>
                <c:pt idx="2">
                  <c:v>0</c:v>
                </c:pt>
              </c:numCache>
            </c:numRef>
          </c:val>
          <c:extLst>
            <c:ext xmlns:c16="http://schemas.microsoft.com/office/drawing/2014/chart" uri="{C3380CC4-5D6E-409C-BE32-E72D297353CC}">
              <c16:uniqueId val="{00000004-5AD8-428E-87B2-F2793D96D88C}"/>
            </c:ext>
          </c:extLst>
        </c:ser>
        <c:ser>
          <c:idx val="5"/>
          <c:order val="5"/>
          <c:tx>
            <c:strRef>
              <c:f>'Additional Analysis Output'!$B$70:$B$71</c:f>
              <c:strCache>
                <c:ptCount val="1"/>
                <c:pt idx="0">
                  <c:v>Conference</c:v>
                </c:pt>
              </c:strCache>
            </c:strRef>
          </c:tx>
          <c:invertIfNegative val="0"/>
          <c:cat>
            <c:numRef>
              <c:f>[0]!Year</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[0]!Earnedincome6_actual</c:f>
              <c:numCache>
                <c:formatCode>_(* #,##0_);_(* \(#,##0\);_(* "-"_);_(@_)</c:formatCode>
                <c:ptCount val="3"/>
                <c:pt idx="0">
                  <c:v>0</c:v>
                </c:pt>
                <c:pt idx="1">
                  <c:v>0</c:v>
                </c:pt>
                <c:pt idx="2">
                  <c:v>0</c:v>
                </c:pt>
              </c:numCache>
            </c:numRef>
          </c:val>
          <c:extLst>
            <c:ext xmlns:c16="http://schemas.microsoft.com/office/drawing/2014/chart" uri="{C3380CC4-5D6E-409C-BE32-E72D297353CC}">
              <c16:uniqueId val="{00000005-5AD8-428E-87B2-F2793D96D88C}"/>
            </c:ext>
          </c:extLst>
        </c:ser>
        <c:ser>
          <c:idx val="6"/>
          <c:order val="6"/>
          <c:tx>
            <c:strRef>
              <c:f>'Additional Analysis Output'!$B$72:$B$73</c:f>
              <c:strCache>
                <c:ptCount val="1"/>
                <c:pt idx="0">
                  <c:v>Research</c:v>
                </c:pt>
              </c:strCache>
            </c:strRef>
          </c:tx>
          <c:spPr>
            <a:solidFill>
              <a:srgbClr val="0000FF"/>
            </a:solidFill>
          </c:spPr>
          <c:invertIfNegative val="0"/>
          <c:cat>
            <c:numRef>
              <c:f>[0]!Year</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[0]!Earnedincome7_actual</c:f>
              <c:numCache>
                <c:formatCode>_(* #,##0_);_(* \(#,##0\);_(* "-"_);_(@_)</c:formatCode>
                <c:ptCount val="3"/>
                <c:pt idx="0">
                  <c:v>0</c:v>
                </c:pt>
                <c:pt idx="1">
                  <c:v>0</c:v>
                </c:pt>
                <c:pt idx="2">
                  <c:v>0</c:v>
                </c:pt>
              </c:numCache>
            </c:numRef>
          </c:val>
          <c:extLst>
            <c:ext xmlns:c16="http://schemas.microsoft.com/office/drawing/2014/chart" uri="{C3380CC4-5D6E-409C-BE32-E72D297353CC}">
              <c16:uniqueId val="{00000006-5AD8-428E-87B2-F2793D96D88C}"/>
            </c:ext>
          </c:extLst>
        </c:ser>
        <c:ser>
          <c:idx val="7"/>
          <c:order val="7"/>
          <c:tx>
            <c:strRef>
              <c:f>'Additional Analysis Output'!$B$74:$B$75</c:f>
              <c:strCache>
                <c:ptCount val="1"/>
                <c:pt idx="0">
                  <c:v>Publications</c:v>
                </c:pt>
              </c:strCache>
            </c:strRef>
          </c:tx>
          <c:spPr>
            <a:solidFill>
              <a:srgbClr val="7030A0"/>
            </a:solidFill>
          </c:spPr>
          <c:invertIfNegative val="0"/>
          <c:cat>
            <c:numRef>
              <c:f>[0]!Year</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[0]!Earnedincome8_actual</c:f>
              <c:numCache>
                <c:formatCode>_(* #,##0_);_(* \(#,##0\);_(* "-"_);_(@_)</c:formatCode>
                <c:ptCount val="3"/>
                <c:pt idx="0">
                  <c:v>0</c:v>
                </c:pt>
                <c:pt idx="1">
                  <c:v>0</c:v>
                </c:pt>
                <c:pt idx="2">
                  <c:v>0</c:v>
                </c:pt>
              </c:numCache>
            </c:numRef>
          </c:val>
          <c:extLst>
            <c:ext xmlns:c16="http://schemas.microsoft.com/office/drawing/2014/chart" uri="{C3380CC4-5D6E-409C-BE32-E72D297353CC}">
              <c16:uniqueId val="{00000007-5AD8-428E-87B2-F2793D96D88C}"/>
            </c:ext>
          </c:extLst>
        </c:ser>
        <c:ser>
          <c:idx val="8"/>
          <c:order val="8"/>
          <c:tx>
            <c:strRef>
              <c:f>'Additional Analysis Output'!$B$76:$B$77</c:f>
              <c:strCache>
                <c:ptCount val="1"/>
              </c:strCache>
            </c:strRef>
          </c:tx>
          <c:spPr>
            <a:solidFill>
              <a:srgbClr val="00B050"/>
            </a:solidFill>
          </c:spPr>
          <c:invertIfNegative val="0"/>
          <c:cat>
            <c:numRef>
              <c:f>[0]!Year</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[0]!Earnedincome9_actual</c:f>
              <c:numCache>
                <c:formatCode>_(* #,##0_);_(* \(#,##0\);_(* "-"_);_(@_)</c:formatCode>
                <c:ptCount val="3"/>
                <c:pt idx="0">
                  <c:v>0</c:v>
                </c:pt>
                <c:pt idx="1">
                  <c:v>0</c:v>
                </c:pt>
                <c:pt idx="2">
                  <c:v>0</c:v>
                </c:pt>
              </c:numCache>
            </c:numRef>
          </c:val>
          <c:extLst>
            <c:ext xmlns:c16="http://schemas.microsoft.com/office/drawing/2014/chart" uri="{C3380CC4-5D6E-409C-BE32-E72D297353CC}">
              <c16:uniqueId val="{00000008-5AD8-428E-87B2-F2793D96D88C}"/>
            </c:ext>
          </c:extLst>
        </c:ser>
        <c:ser>
          <c:idx val="9"/>
          <c:order val="9"/>
          <c:tx>
            <c:strRef>
              <c:f>'Additional Analysis Output'!$B$78:$B$79</c:f>
              <c:strCache>
                <c:ptCount val="1"/>
              </c:strCache>
            </c:strRef>
          </c:tx>
          <c:invertIfNegative val="0"/>
          <c:cat>
            <c:numRef>
              <c:f>[0]!Year</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[0]!Earnedincome10_actual</c:f>
              <c:numCache>
                <c:formatCode>_(* #,##0_);_(* \(#,##0\);_(* "-"_);_(@_)</c:formatCode>
                <c:ptCount val="3"/>
                <c:pt idx="0">
                  <c:v>0</c:v>
                </c:pt>
                <c:pt idx="1">
                  <c:v>0</c:v>
                </c:pt>
                <c:pt idx="2">
                  <c:v>0</c:v>
                </c:pt>
              </c:numCache>
            </c:numRef>
          </c:val>
          <c:extLst>
            <c:ext xmlns:c16="http://schemas.microsoft.com/office/drawing/2014/chart" uri="{C3380CC4-5D6E-409C-BE32-E72D297353CC}">
              <c16:uniqueId val="{00000009-5AD8-428E-87B2-F2793D96D88C}"/>
            </c:ext>
          </c:extLst>
        </c:ser>
        <c:ser>
          <c:idx val="10"/>
          <c:order val="10"/>
          <c:tx>
            <c:strRef>
              <c:f>'Additional Analysis Output'!$B$80:$B$81</c:f>
              <c:strCache>
                <c:ptCount val="1"/>
              </c:strCache>
            </c:strRef>
          </c:tx>
          <c:invertIfNegative val="0"/>
          <c:cat>
            <c:numRef>
              <c:f>[0]!Year</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[0]!Earnedincome11_actual</c:f>
              <c:numCache>
                <c:formatCode>_(* #,##0_);_(* \(#,##0\);_(* "-"_);_(@_)</c:formatCode>
                <c:ptCount val="3"/>
                <c:pt idx="0">
                  <c:v>0</c:v>
                </c:pt>
                <c:pt idx="1">
                  <c:v>0</c:v>
                </c:pt>
                <c:pt idx="2">
                  <c:v>0</c:v>
                </c:pt>
              </c:numCache>
            </c:numRef>
          </c:val>
          <c:extLst>
            <c:ext xmlns:c16="http://schemas.microsoft.com/office/drawing/2014/chart" uri="{C3380CC4-5D6E-409C-BE32-E72D297353CC}">
              <c16:uniqueId val="{0000000A-5AD8-428E-87B2-F2793D96D88C}"/>
            </c:ext>
          </c:extLst>
        </c:ser>
        <c:dLbls>
          <c:showLegendKey val="0"/>
          <c:showVal val="0"/>
          <c:showCatName val="0"/>
          <c:showSerName val="0"/>
          <c:showPercent val="0"/>
          <c:showBubbleSize val="0"/>
        </c:dLbls>
        <c:gapWidth val="60"/>
        <c:overlap val="100"/>
        <c:axId val="559055312"/>
        <c:axId val="559055704"/>
      </c:barChart>
      <c:catAx>
        <c:axId val="559055312"/>
        <c:scaling>
          <c:orientation val="minMax"/>
        </c:scaling>
        <c:delete val="0"/>
        <c:axPos val="b"/>
        <c:numFmt formatCode="General" sourceLinked="1"/>
        <c:majorTickMark val="none"/>
        <c:minorTickMark val="none"/>
        <c:tickLblPos val="nextTo"/>
        <c:crossAx val="559055704"/>
        <c:crosses val="autoZero"/>
        <c:auto val="1"/>
        <c:lblAlgn val="ctr"/>
        <c:lblOffset val="100"/>
        <c:noMultiLvlLbl val="0"/>
      </c:catAx>
      <c:valAx>
        <c:axId val="559055704"/>
        <c:scaling>
          <c:orientation val="minMax"/>
        </c:scaling>
        <c:delete val="0"/>
        <c:axPos val="l"/>
        <c:majorGridlines>
          <c:spPr>
            <a:ln>
              <a:solidFill>
                <a:schemeClr val="bg1">
                  <a:lumMod val="85000"/>
                </a:schemeClr>
              </a:solidFill>
              <a:prstDash val="dash"/>
            </a:ln>
          </c:spPr>
        </c:majorGridlines>
        <c:numFmt formatCode="#,##0" sourceLinked="0"/>
        <c:majorTickMark val="none"/>
        <c:minorTickMark val="none"/>
        <c:tickLblPos val="nextTo"/>
        <c:spPr>
          <a:ln w="9525">
            <a:noFill/>
          </a:ln>
        </c:spPr>
        <c:crossAx val="559055312"/>
        <c:crosses val="autoZero"/>
        <c:crossBetween val="between"/>
      </c:valAx>
      <c:spPr>
        <a:noFill/>
        <a:ln w="25400">
          <a:noFill/>
        </a:ln>
      </c:spPr>
    </c:plotArea>
    <c:legend>
      <c:legendPos val="r"/>
      <c:layout>
        <c:manualLayout>
          <c:xMode val="edge"/>
          <c:yMode val="edge"/>
          <c:x val="0"/>
          <c:y val="0.83666946631671046"/>
          <c:w val="0.99664989792942549"/>
          <c:h val="0.16333053368328954"/>
        </c:manualLayout>
      </c:layout>
      <c:overlay val="0"/>
      <c:txPr>
        <a:bodyPr/>
        <a:lstStyle/>
        <a:p>
          <a:pPr>
            <a:defRPr sz="800"/>
          </a:pPr>
          <a:endParaRPr lang="en-US"/>
        </a:p>
      </c:txPr>
    </c:legend>
    <c:plotVisOnly val="1"/>
    <c:dispBlanksAs val="gap"/>
    <c:showDLblsOverMax val="0"/>
  </c:chart>
  <c:printSettings>
    <c:headerFooter/>
    <c:pageMargins b="1" l="0.75000000000000966" r="0.75000000000000966" t="1" header="0.5" footer="0.5"/>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Earned Income (%)</a:t>
            </a:r>
          </a:p>
        </c:rich>
      </c:tx>
      <c:overlay val="0"/>
      <c:spPr>
        <a:noFill/>
        <a:ln w="25400">
          <a:noFill/>
        </a:ln>
      </c:spPr>
    </c:title>
    <c:autoTitleDeleted val="0"/>
    <c:plotArea>
      <c:layout>
        <c:manualLayout>
          <c:layoutTarget val="inner"/>
          <c:xMode val="edge"/>
          <c:yMode val="edge"/>
          <c:x val="9.6556571368178745E-2"/>
          <c:y val="0.18763682967722844"/>
          <c:w val="0.8743606545826067"/>
          <c:h val="0.56012781011070401"/>
        </c:manualLayout>
      </c:layout>
      <c:barChart>
        <c:barDir val="col"/>
        <c:grouping val="stacked"/>
        <c:varyColors val="0"/>
        <c:ser>
          <c:idx val="0"/>
          <c:order val="0"/>
          <c:tx>
            <c:strRef>
              <c:f>'Additional Analysis Output'!$B$60:$B$61</c:f>
              <c:strCache>
                <c:ptCount val="1"/>
                <c:pt idx="0">
                  <c:v>Membership</c:v>
                </c:pt>
              </c:strCache>
            </c:strRef>
          </c:tx>
          <c:invertIfNegative val="0"/>
          <c:dLbls>
            <c:spPr>
              <a:noFill/>
              <a:ln>
                <a:noFill/>
              </a:ln>
              <a:effectLst/>
            </c:spPr>
            <c:txPr>
              <a:bodyPr/>
              <a:lstStyle/>
              <a:p>
                <a:pPr>
                  <a:defRPr>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[0]!Year</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[0]!Earnedincome1_perc</c:f>
              <c:numCache>
                <c:formatCode>0%</c:formatCode>
                <c:ptCount val="3"/>
                <c:pt idx="0">
                  <c:v>0</c:v>
                </c:pt>
                <c:pt idx="1">
                  <c:v>0</c:v>
                </c:pt>
                <c:pt idx="2">
                  <c:v>0</c:v>
                </c:pt>
              </c:numCache>
            </c:numRef>
          </c:val>
          <c:extLst>
            <c:ext xmlns:c16="http://schemas.microsoft.com/office/drawing/2014/chart" uri="{C3380CC4-5D6E-409C-BE32-E72D297353CC}">
              <c16:uniqueId val="{00000000-1502-46A6-97E3-94DEE3736C1A}"/>
            </c:ext>
          </c:extLst>
        </c:ser>
        <c:ser>
          <c:idx val="1"/>
          <c:order val="1"/>
          <c:tx>
            <c:strRef>
              <c:f>'Additional Analysis Output'!$B$62:$B$63</c:f>
              <c:strCache>
                <c:ptCount val="1"/>
                <c:pt idx="0">
                  <c:v>Interest/Investment Income</c:v>
                </c:pt>
              </c:strCache>
            </c:strRef>
          </c:tx>
          <c:invertIfNegative val="0"/>
          <c:dLbls>
            <c:spPr>
              <a:noFill/>
              <a:ln>
                <a:noFill/>
              </a:ln>
              <a:effectLst/>
            </c:spPr>
            <c:txPr>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[0]!Year</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[0]!Earnedincome2_perc</c:f>
              <c:numCache>
                <c:formatCode>0%</c:formatCode>
                <c:ptCount val="3"/>
                <c:pt idx="0">
                  <c:v>0</c:v>
                </c:pt>
                <c:pt idx="1">
                  <c:v>0</c:v>
                </c:pt>
                <c:pt idx="2">
                  <c:v>0</c:v>
                </c:pt>
              </c:numCache>
            </c:numRef>
          </c:val>
          <c:extLst>
            <c:ext xmlns:c16="http://schemas.microsoft.com/office/drawing/2014/chart" uri="{C3380CC4-5D6E-409C-BE32-E72D297353CC}">
              <c16:uniqueId val="{00000001-1502-46A6-97E3-94DEE3736C1A}"/>
            </c:ext>
          </c:extLst>
        </c:ser>
        <c:ser>
          <c:idx val="2"/>
          <c:order val="2"/>
          <c:tx>
            <c:strRef>
              <c:f>'Additional Analysis Output'!$B$64:$B$65</c:f>
              <c:strCache>
                <c:ptCount val="1"/>
              </c:strCache>
            </c:strRef>
          </c:tx>
          <c:invertIfNegative val="0"/>
          <c:cat>
            <c:numRef>
              <c:f>[0]!Year</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[0]!Earnedincome3_perc</c:f>
              <c:numCache>
                <c:formatCode>0%</c:formatCode>
                <c:ptCount val="3"/>
                <c:pt idx="0">
                  <c:v>0</c:v>
                </c:pt>
                <c:pt idx="1">
                  <c:v>0</c:v>
                </c:pt>
                <c:pt idx="2">
                  <c:v>0</c:v>
                </c:pt>
              </c:numCache>
            </c:numRef>
          </c:val>
          <c:extLst>
            <c:ext xmlns:c16="http://schemas.microsoft.com/office/drawing/2014/chart" uri="{C3380CC4-5D6E-409C-BE32-E72D297353CC}">
              <c16:uniqueId val="{00000002-1502-46A6-97E3-94DEE3736C1A}"/>
            </c:ext>
          </c:extLst>
        </c:ser>
        <c:ser>
          <c:idx val="3"/>
          <c:order val="3"/>
          <c:tx>
            <c:strRef>
              <c:f>'Additional Analysis Output'!$B$66:$B$67</c:f>
              <c:strCache>
                <c:ptCount val="1"/>
              </c:strCache>
            </c:strRef>
          </c:tx>
          <c:invertIfNegative val="0"/>
          <c:cat>
            <c:numRef>
              <c:f>[0]!Year</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[0]!Earnedincome4_perc</c:f>
              <c:numCache>
                <c:formatCode>0%</c:formatCode>
                <c:ptCount val="3"/>
                <c:pt idx="0">
                  <c:v>0</c:v>
                </c:pt>
                <c:pt idx="1">
                  <c:v>0</c:v>
                </c:pt>
                <c:pt idx="2">
                  <c:v>0</c:v>
                </c:pt>
              </c:numCache>
            </c:numRef>
          </c:val>
          <c:extLst>
            <c:ext xmlns:c16="http://schemas.microsoft.com/office/drawing/2014/chart" uri="{C3380CC4-5D6E-409C-BE32-E72D297353CC}">
              <c16:uniqueId val="{00000003-1502-46A6-97E3-94DEE3736C1A}"/>
            </c:ext>
          </c:extLst>
        </c:ser>
        <c:ser>
          <c:idx val="4"/>
          <c:order val="4"/>
          <c:tx>
            <c:strRef>
              <c:f>'Additional Analysis Output'!$B$68:$B$69</c:f>
              <c:strCache>
                <c:ptCount val="1"/>
                <c:pt idx="0">
                  <c:v>Training</c:v>
                </c:pt>
              </c:strCache>
            </c:strRef>
          </c:tx>
          <c:invertIfNegative val="0"/>
          <c:dLbls>
            <c:spPr>
              <a:noFill/>
              <a:ln>
                <a:noFill/>
              </a:ln>
              <a:effectLst/>
            </c:spPr>
            <c:txPr>
              <a:bodyPr/>
              <a:lstStyle/>
              <a:p>
                <a:pPr>
                  <a:defRPr>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[0]!Year</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[0]!Earnedincome5_perc</c:f>
              <c:numCache>
                <c:formatCode>0%</c:formatCode>
                <c:ptCount val="3"/>
                <c:pt idx="0">
                  <c:v>0</c:v>
                </c:pt>
                <c:pt idx="1">
                  <c:v>0</c:v>
                </c:pt>
                <c:pt idx="2">
                  <c:v>0</c:v>
                </c:pt>
              </c:numCache>
            </c:numRef>
          </c:val>
          <c:extLst>
            <c:ext xmlns:c16="http://schemas.microsoft.com/office/drawing/2014/chart" uri="{C3380CC4-5D6E-409C-BE32-E72D297353CC}">
              <c16:uniqueId val="{00000004-1502-46A6-97E3-94DEE3736C1A}"/>
            </c:ext>
          </c:extLst>
        </c:ser>
        <c:ser>
          <c:idx val="5"/>
          <c:order val="5"/>
          <c:tx>
            <c:strRef>
              <c:f>'Additional Analysis Output'!$B$70:$B$71</c:f>
              <c:strCache>
                <c:ptCount val="1"/>
                <c:pt idx="0">
                  <c:v>Conference</c:v>
                </c:pt>
              </c:strCache>
            </c:strRef>
          </c:tx>
          <c:invertIfNegative val="0"/>
          <c:dLbls>
            <c:spPr>
              <a:noFill/>
              <a:ln>
                <a:noFill/>
              </a:ln>
              <a:effectLst/>
            </c:spPr>
            <c:txPr>
              <a:bodyPr/>
              <a:lstStyle/>
              <a:p>
                <a:pPr>
                  <a:defRPr>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[0]!Year</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[0]!Earnedincome6_perc</c:f>
              <c:numCache>
                <c:formatCode>0%</c:formatCode>
                <c:ptCount val="3"/>
                <c:pt idx="0">
                  <c:v>0</c:v>
                </c:pt>
                <c:pt idx="1">
                  <c:v>0</c:v>
                </c:pt>
                <c:pt idx="2">
                  <c:v>0</c:v>
                </c:pt>
              </c:numCache>
            </c:numRef>
          </c:val>
          <c:extLst>
            <c:ext xmlns:c16="http://schemas.microsoft.com/office/drawing/2014/chart" uri="{C3380CC4-5D6E-409C-BE32-E72D297353CC}">
              <c16:uniqueId val="{00000005-1502-46A6-97E3-94DEE3736C1A}"/>
            </c:ext>
          </c:extLst>
        </c:ser>
        <c:ser>
          <c:idx val="6"/>
          <c:order val="6"/>
          <c:tx>
            <c:strRef>
              <c:f>'Additional Analysis Output'!$B$72:$B$73</c:f>
              <c:strCache>
                <c:ptCount val="1"/>
                <c:pt idx="0">
                  <c:v>Research</c:v>
                </c:pt>
              </c:strCache>
            </c:strRef>
          </c:tx>
          <c:invertIfNegative val="0"/>
          <c:dLbls>
            <c:spPr>
              <a:noFill/>
              <a:ln>
                <a:noFill/>
              </a:ln>
              <a:effectLst/>
            </c:spPr>
            <c:txPr>
              <a:bodyPr/>
              <a:lstStyle/>
              <a:p>
                <a:pPr>
                  <a:defRPr>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[0]!Year</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[0]!Earnedincome7_perc</c:f>
              <c:numCache>
                <c:formatCode>0%</c:formatCode>
                <c:ptCount val="3"/>
                <c:pt idx="0">
                  <c:v>0</c:v>
                </c:pt>
                <c:pt idx="1">
                  <c:v>0</c:v>
                </c:pt>
                <c:pt idx="2">
                  <c:v>0</c:v>
                </c:pt>
              </c:numCache>
            </c:numRef>
          </c:val>
          <c:extLst>
            <c:ext xmlns:c16="http://schemas.microsoft.com/office/drawing/2014/chart" uri="{C3380CC4-5D6E-409C-BE32-E72D297353CC}">
              <c16:uniqueId val="{00000006-1502-46A6-97E3-94DEE3736C1A}"/>
            </c:ext>
          </c:extLst>
        </c:ser>
        <c:ser>
          <c:idx val="7"/>
          <c:order val="7"/>
          <c:tx>
            <c:strRef>
              <c:f>'Additional Analysis Output'!$B$74:$B$75</c:f>
              <c:strCache>
                <c:ptCount val="1"/>
                <c:pt idx="0">
                  <c:v>Publications</c:v>
                </c:pt>
              </c:strCache>
            </c:strRef>
          </c:tx>
          <c:invertIfNegative val="0"/>
          <c:dLbls>
            <c:spPr>
              <a:noFill/>
              <a:ln>
                <a:noFill/>
              </a:ln>
              <a:effectLst/>
            </c:spPr>
            <c:txPr>
              <a:bodyPr/>
              <a:lstStyle/>
              <a:p>
                <a:pPr>
                  <a:defRPr>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[0]!Year</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[0]!Earnedincome8_perc</c:f>
              <c:numCache>
                <c:formatCode>0%</c:formatCode>
                <c:ptCount val="3"/>
                <c:pt idx="0">
                  <c:v>0</c:v>
                </c:pt>
                <c:pt idx="1">
                  <c:v>0</c:v>
                </c:pt>
                <c:pt idx="2">
                  <c:v>0</c:v>
                </c:pt>
              </c:numCache>
            </c:numRef>
          </c:val>
          <c:extLst>
            <c:ext xmlns:c16="http://schemas.microsoft.com/office/drawing/2014/chart" uri="{C3380CC4-5D6E-409C-BE32-E72D297353CC}">
              <c16:uniqueId val="{00000007-1502-46A6-97E3-94DEE3736C1A}"/>
            </c:ext>
          </c:extLst>
        </c:ser>
        <c:ser>
          <c:idx val="8"/>
          <c:order val="8"/>
          <c:tx>
            <c:strRef>
              <c:f>'Additional Analysis Output'!$B$76:$B$77</c:f>
              <c:strCache>
                <c:ptCount val="1"/>
              </c:strCache>
            </c:strRef>
          </c:tx>
          <c:spPr>
            <a:solidFill>
              <a:srgbClr val="00B050"/>
            </a:solidFill>
          </c:spPr>
          <c:invertIfNegative val="0"/>
          <c:dLbls>
            <c:spPr>
              <a:noFill/>
              <a:ln>
                <a:noFill/>
              </a:ln>
              <a:effectLst/>
            </c:spPr>
            <c:txPr>
              <a:bodyPr/>
              <a:lstStyle/>
              <a:p>
                <a:pPr>
                  <a:defRPr>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[0]!Year</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[0]!Earnedincome9_perc</c:f>
              <c:numCache>
                <c:formatCode>0%</c:formatCode>
                <c:ptCount val="3"/>
                <c:pt idx="0">
                  <c:v>0</c:v>
                </c:pt>
                <c:pt idx="1">
                  <c:v>0</c:v>
                </c:pt>
                <c:pt idx="2">
                  <c:v>0</c:v>
                </c:pt>
              </c:numCache>
            </c:numRef>
          </c:val>
          <c:extLst>
            <c:ext xmlns:c16="http://schemas.microsoft.com/office/drawing/2014/chart" uri="{C3380CC4-5D6E-409C-BE32-E72D297353CC}">
              <c16:uniqueId val="{00000008-1502-46A6-97E3-94DEE3736C1A}"/>
            </c:ext>
          </c:extLst>
        </c:ser>
        <c:ser>
          <c:idx val="9"/>
          <c:order val="9"/>
          <c:tx>
            <c:strRef>
              <c:f>'Additional Analysis Output'!$B$78:$B$79</c:f>
              <c:strCache>
                <c:ptCount val="1"/>
              </c:strCache>
            </c:strRef>
          </c:tx>
          <c:invertIfNegative val="0"/>
          <c:dLbls>
            <c:spPr>
              <a:noFill/>
              <a:ln>
                <a:noFill/>
              </a:ln>
              <a:effectLst/>
            </c:spPr>
            <c:txPr>
              <a:bodyPr/>
              <a:lstStyle/>
              <a:p>
                <a:pPr>
                  <a:defRPr>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[0]!Year</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[0]!Earnedincome10_perc</c:f>
              <c:numCache>
                <c:formatCode>0%</c:formatCode>
                <c:ptCount val="3"/>
                <c:pt idx="0">
                  <c:v>0</c:v>
                </c:pt>
                <c:pt idx="1">
                  <c:v>0</c:v>
                </c:pt>
                <c:pt idx="2">
                  <c:v>0</c:v>
                </c:pt>
              </c:numCache>
            </c:numRef>
          </c:val>
          <c:extLst>
            <c:ext xmlns:c16="http://schemas.microsoft.com/office/drawing/2014/chart" uri="{C3380CC4-5D6E-409C-BE32-E72D297353CC}">
              <c16:uniqueId val="{00000009-1502-46A6-97E3-94DEE3736C1A}"/>
            </c:ext>
          </c:extLst>
        </c:ser>
        <c:ser>
          <c:idx val="10"/>
          <c:order val="10"/>
          <c:tx>
            <c:strRef>
              <c:f>'Additional Analysis Output'!$B$80:$B$81</c:f>
              <c:strCache>
                <c:ptCount val="1"/>
              </c:strCache>
            </c:strRef>
          </c:tx>
          <c:invertIfNegative val="0"/>
          <c:dLbls>
            <c:spPr>
              <a:noFill/>
              <a:ln>
                <a:noFill/>
              </a:ln>
              <a:effectLst/>
            </c:spPr>
            <c:txPr>
              <a:bodyPr/>
              <a:lstStyle/>
              <a:p>
                <a:pPr>
                  <a:defRPr>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[0]!Year</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[0]!Earnedincome11_perc</c:f>
              <c:numCache>
                <c:formatCode>0%</c:formatCode>
                <c:ptCount val="3"/>
                <c:pt idx="0">
                  <c:v>0</c:v>
                </c:pt>
                <c:pt idx="1">
                  <c:v>0</c:v>
                </c:pt>
                <c:pt idx="2">
                  <c:v>0</c:v>
                </c:pt>
              </c:numCache>
            </c:numRef>
          </c:val>
          <c:extLst>
            <c:ext xmlns:c16="http://schemas.microsoft.com/office/drawing/2014/chart" uri="{C3380CC4-5D6E-409C-BE32-E72D297353CC}">
              <c16:uniqueId val="{0000000A-1502-46A6-97E3-94DEE3736C1A}"/>
            </c:ext>
          </c:extLst>
        </c:ser>
        <c:dLbls>
          <c:showLegendKey val="0"/>
          <c:showVal val="0"/>
          <c:showCatName val="0"/>
          <c:showSerName val="0"/>
          <c:showPercent val="0"/>
          <c:showBubbleSize val="0"/>
        </c:dLbls>
        <c:gapWidth val="39"/>
        <c:overlap val="100"/>
        <c:axId val="559056488"/>
        <c:axId val="559056880"/>
      </c:barChart>
      <c:catAx>
        <c:axId val="559056488"/>
        <c:scaling>
          <c:orientation val="minMax"/>
        </c:scaling>
        <c:delete val="0"/>
        <c:axPos val="b"/>
        <c:numFmt formatCode="General" sourceLinked="1"/>
        <c:majorTickMark val="none"/>
        <c:minorTickMark val="none"/>
        <c:tickLblPos val="nextTo"/>
        <c:crossAx val="559056880"/>
        <c:crosses val="autoZero"/>
        <c:auto val="1"/>
        <c:lblAlgn val="ctr"/>
        <c:lblOffset val="100"/>
        <c:noMultiLvlLbl val="0"/>
      </c:catAx>
      <c:valAx>
        <c:axId val="559056880"/>
        <c:scaling>
          <c:orientation val="minMax"/>
        </c:scaling>
        <c:delete val="0"/>
        <c:axPos val="l"/>
        <c:majorGridlines>
          <c:spPr>
            <a:ln>
              <a:solidFill>
                <a:schemeClr val="bg1">
                  <a:lumMod val="85000"/>
                </a:schemeClr>
              </a:solidFill>
              <a:prstDash val="dash"/>
            </a:ln>
          </c:spPr>
        </c:majorGridlines>
        <c:numFmt formatCode="0%" sourceLinked="0"/>
        <c:majorTickMark val="none"/>
        <c:minorTickMark val="none"/>
        <c:tickLblPos val="nextTo"/>
        <c:spPr>
          <a:ln w="9525">
            <a:noFill/>
          </a:ln>
        </c:spPr>
        <c:crossAx val="559056488"/>
        <c:crosses val="autoZero"/>
        <c:crossBetween val="between"/>
      </c:valAx>
      <c:spPr>
        <a:noFill/>
        <a:ln w="25400">
          <a:noFill/>
        </a:ln>
      </c:spPr>
    </c:plotArea>
    <c:legend>
      <c:legendPos val="r"/>
      <c:layout>
        <c:manualLayout>
          <c:xMode val="edge"/>
          <c:yMode val="edge"/>
          <c:x val="0"/>
          <c:y val="0.83666946631671046"/>
          <c:w val="0.99664982462201368"/>
          <c:h val="0.16333053368328954"/>
        </c:manualLayout>
      </c:layout>
      <c:overlay val="0"/>
      <c:txPr>
        <a:bodyPr/>
        <a:lstStyle/>
        <a:p>
          <a:pPr>
            <a:defRPr sz="800"/>
          </a:pPr>
          <a:endParaRPr lang="en-US"/>
        </a:p>
      </c:txPr>
    </c:legend>
    <c:plotVisOnly val="1"/>
    <c:dispBlanksAs val="gap"/>
    <c:showDLblsOverMax val="0"/>
  </c:chart>
  <c:printSettings>
    <c:headerFooter/>
    <c:pageMargins b="1" l="0.75000000000000988" r="0.75000000000000988" t="1" header="0.5" footer="0.5"/>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'Multi-Year Product Performance'!$A$9</c:f>
              <c:strCache>
                <c:ptCount val="1"/>
                <c:pt idx="0">
                  <c:v>Training</c:v>
                </c:pt>
              </c:strCache>
            </c:strRef>
          </c:tx>
          <c:invertIfNegative val="0"/>
          <c:dLbls>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[0]!Year</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[0]!Product1Chart1</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4916-4BFC-8386-E4F5F4929AF7}"/>
            </c:ext>
          </c:extLst>
        </c:ser>
        <c:ser>
          <c:idx val="1"/>
          <c:order val="1"/>
          <c:tx>
            <c:strRef>
              <c:f>'Multi-Year Product Performance'!$A$10</c:f>
              <c:strCache>
                <c:ptCount val="1"/>
                <c:pt idx="0">
                  <c:v>Conference</c:v>
                </c:pt>
              </c:strCache>
            </c:strRef>
          </c:tx>
          <c:invertIfNegative val="0"/>
          <c:dLbls>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[0]!Product2Chart1</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4916-4BFC-8386-E4F5F4929AF7}"/>
            </c:ext>
          </c:extLst>
        </c:ser>
        <c:ser>
          <c:idx val="2"/>
          <c:order val="2"/>
          <c:tx>
            <c:strRef>
              <c:f>'Multi-Year Product Performance'!$A$11</c:f>
              <c:strCache>
                <c:ptCount val="1"/>
                <c:pt idx="0">
                  <c:v>Research</c:v>
                </c:pt>
              </c:strCache>
            </c:strRef>
          </c:tx>
          <c:invertIfNegative val="0"/>
          <c:dLbls>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[0]!Product3Chart1</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4916-4BFC-8386-E4F5F4929AF7}"/>
            </c:ext>
          </c:extLst>
        </c:ser>
        <c:ser>
          <c:idx val="3"/>
          <c:order val="3"/>
          <c:tx>
            <c:strRef>
              <c:f>'Multi-Year Product Performance'!$A$12</c:f>
              <c:strCache>
                <c:ptCount val="1"/>
                <c:pt idx="0">
                  <c:v>Publications</c:v>
                </c:pt>
              </c:strCache>
            </c:strRef>
          </c:tx>
          <c:invertIfNegative val="0"/>
          <c:dLbls>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[0]!Product4Chart1</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3-4916-4BFC-8386-E4F5F4929AF7}"/>
            </c:ext>
          </c:extLst>
        </c:ser>
        <c:ser>
          <c:idx val="4"/>
          <c:order val="4"/>
          <c:tx>
            <c:strRef>
              <c:f>'Multi-Year Product Performance'!$A$13</c:f>
              <c:strCache>
                <c:ptCount val="1"/>
              </c:strCache>
            </c:strRef>
          </c:tx>
          <c:invertIfNegative val="0"/>
          <c:dLbls>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[0]!Product5Chart1</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4-4916-4BFC-8386-E4F5F4929AF7}"/>
            </c:ext>
          </c:extLst>
        </c:ser>
        <c:ser>
          <c:idx val="5"/>
          <c:order val="5"/>
          <c:tx>
            <c:strRef>
              <c:f>'Multi-Year Product Performance'!$A$14</c:f>
              <c:strCache>
                <c:ptCount val="1"/>
              </c:strCache>
            </c:strRef>
          </c:tx>
          <c:invertIfNegative val="0"/>
          <c:dLbls>
            <c:spPr>
              <a:noFill/>
              <a:ln>
                <a:noFill/>
              </a:ln>
              <a:effectLst/>
            </c:spPr>
            <c:txPr>
              <a:bodyPr/>
              <a:lstStyle/>
              <a:p>
                <a:pPr>
                  <a:defRPr>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[0]!Product6Chart1</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5-4916-4BFC-8386-E4F5F4929AF7}"/>
            </c:ext>
          </c:extLst>
        </c:ser>
        <c:ser>
          <c:idx val="6"/>
          <c:order val="6"/>
          <c:tx>
            <c:strRef>
              <c:f>'Multi-Year Product Performance'!$A$15</c:f>
              <c:strCache>
                <c:ptCount val="1"/>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[0]!Product7Chart1</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6-4916-4BFC-8386-E4F5F4929AF7}"/>
            </c:ext>
          </c:extLst>
        </c:ser>
        <c:dLbls>
          <c:showLegendKey val="0"/>
          <c:showVal val="0"/>
          <c:showCatName val="0"/>
          <c:showSerName val="0"/>
          <c:showPercent val="0"/>
          <c:showBubbleSize val="0"/>
        </c:dLbls>
        <c:gapWidth val="39"/>
        <c:overlap val="100"/>
        <c:axId val="559057664"/>
        <c:axId val="559058056"/>
      </c:barChart>
      <c:catAx>
        <c:axId val="559057664"/>
        <c:scaling>
          <c:orientation val="minMax"/>
        </c:scaling>
        <c:delete val="0"/>
        <c:axPos val="b"/>
        <c:numFmt formatCode="General" sourceLinked="1"/>
        <c:majorTickMark val="none"/>
        <c:minorTickMark val="none"/>
        <c:tickLblPos val="low"/>
        <c:txPr>
          <a:bodyPr rot="0" vert="horz"/>
          <a:lstStyle/>
          <a:p>
            <a:pPr>
              <a:defRPr sz="1000" b="1" i="0" u="none" strike="noStrike" baseline="0">
                <a:solidFill>
                  <a:srgbClr val="000000"/>
                </a:solidFill>
                <a:latin typeface="Calibri"/>
                <a:ea typeface="Calibri"/>
                <a:cs typeface="Calibri"/>
              </a:defRPr>
            </a:pPr>
            <a:endParaRPr lang="en-US"/>
          </a:p>
        </c:txPr>
        <c:crossAx val="559058056"/>
        <c:crossesAt val="0"/>
        <c:auto val="1"/>
        <c:lblAlgn val="ctr"/>
        <c:lblOffset val="100"/>
        <c:noMultiLvlLbl val="0"/>
      </c:catAx>
      <c:valAx>
        <c:axId val="559058056"/>
        <c:scaling>
          <c:orientation val="minMax"/>
        </c:scaling>
        <c:delete val="0"/>
        <c:axPos val="l"/>
        <c:majorGridlines/>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559057664"/>
        <c:crosses val="autoZero"/>
        <c:crossBetween val="between"/>
      </c:valAx>
    </c:plotArea>
    <c:legend>
      <c:legendPos val="b"/>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855" l="0.70000000000000062" r="0.70000000000000062" t="0.75000000000000855" header="0.30000000000000032" footer="0.30000000000000032"/>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'Multi-Year Product Performance'!$A$42</c:f>
              <c:strCache>
                <c:ptCount val="1"/>
                <c:pt idx="0">
                  <c:v>Training</c:v>
                </c:pt>
              </c:strCache>
            </c:strRef>
          </c:tx>
          <c:invertIfNegative val="0"/>
          <c:cat>
            <c:numRef>
              <c:f>[0]!Year</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[0]!Product1Chart2</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3A92-47E3-8CD1-7A77159C7481}"/>
            </c:ext>
          </c:extLst>
        </c:ser>
        <c:ser>
          <c:idx val="1"/>
          <c:order val="1"/>
          <c:tx>
            <c:strRef>
              <c:f>'Multi-Year Product Performance'!$A$43</c:f>
              <c:strCache>
                <c:ptCount val="1"/>
                <c:pt idx="0">
                  <c:v>Conference</c:v>
                </c:pt>
              </c:strCache>
            </c:strRef>
          </c:tx>
          <c:invertIfNegative val="0"/>
          <c:cat>
            <c:numRef>
              <c:f>[0]!Year</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[0]!Product2Chart2</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3A92-47E3-8CD1-7A77159C7481}"/>
            </c:ext>
          </c:extLst>
        </c:ser>
        <c:ser>
          <c:idx val="2"/>
          <c:order val="2"/>
          <c:tx>
            <c:strRef>
              <c:f>'Multi-Year Product Performance'!$A$44</c:f>
              <c:strCache>
                <c:ptCount val="1"/>
                <c:pt idx="0">
                  <c:v>Research</c:v>
                </c:pt>
              </c:strCache>
            </c:strRef>
          </c:tx>
          <c:invertIfNegative val="0"/>
          <c:cat>
            <c:numRef>
              <c:f>[0]!Year</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[0]!Product3Chart2</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3A92-47E3-8CD1-7A77159C7481}"/>
            </c:ext>
          </c:extLst>
        </c:ser>
        <c:ser>
          <c:idx val="3"/>
          <c:order val="3"/>
          <c:tx>
            <c:strRef>
              <c:f>'Multi-Year Product Performance'!$A$45</c:f>
              <c:strCache>
                <c:ptCount val="1"/>
                <c:pt idx="0">
                  <c:v>Publications</c:v>
                </c:pt>
              </c:strCache>
            </c:strRef>
          </c:tx>
          <c:invertIfNegative val="0"/>
          <c:cat>
            <c:numRef>
              <c:f>[0]!Year</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[0]!Product4Chart2</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3-3A92-47E3-8CD1-7A77159C7481}"/>
            </c:ext>
          </c:extLst>
        </c:ser>
        <c:ser>
          <c:idx val="4"/>
          <c:order val="4"/>
          <c:tx>
            <c:strRef>
              <c:f>'Multi-Year Product Performance'!$A$46</c:f>
              <c:strCache>
                <c:ptCount val="1"/>
              </c:strCache>
            </c:strRef>
          </c:tx>
          <c:invertIfNegative val="0"/>
          <c:cat>
            <c:numRef>
              <c:f>[0]!Year</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[0]!Product5Chart2</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4-3A92-47E3-8CD1-7A77159C7481}"/>
            </c:ext>
          </c:extLst>
        </c:ser>
        <c:ser>
          <c:idx val="5"/>
          <c:order val="5"/>
          <c:tx>
            <c:strRef>
              <c:f>'Multi-Year Product Performance'!$A$47</c:f>
              <c:strCache>
                <c:ptCount val="1"/>
              </c:strCache>
            </c:strRef>
          </c:tx>
          <c:invertIfNegative val="0"/>
          <c:cat>
            <c:numRef>
              <c:f>[0]!Year</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[0]!Product6Chart2</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5-3A92-47E3-8CD1-7A77159C7481}"/>
            </c:ext>
          </c:extLst>
        </c:ser>
        <c:ser>
          <c:idx val="6"/>
          <c:order val="6"/>
          <c:tx>
            <c:strRef>
              <c:f>'Multi-Year Product Performance'!$A$48</c:f>
              <c:strCache>
                <c:ptCount val="1"/>
              </c:strCache>
            </c:strRef>
          </c:tx>
          <c:invertIfNegative val="0"/>
          <c:cat>
            <c:numRef>
              <c:f>[0]!Year</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[0]!Product7Chart2</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6-3A92-47E3-8CD1-7A77159C7481}"/>
            </c:ext>
          </c:extLst>
        </c:ser>
        <c:dLbls>
          <c:showLegendKey val="0"/>
          <c:showVal val="0"/>
          <c:showCatName val="0"/>
          <c:showSerName val="0"/>
          <c:showPercent val="0"/>
          <c:showBubbleSize val="0"/>
        </c:dLbls>
        <c:gapWidth val="39"/>
        <c:overlap val="100"/>
        <c:axId val="559058840"/>
        <c:axId val="559059232"/>
      </c:barChart>
      <c:catAx>
        <c:axId val="559058840"/>
        <c:scaling>
          <c:orientation val="minMax"/>
        </c:scaling>
        <c:delete val="0"/>
        <c:axPos val="b"/>
        <c:numFmt formatCode="General" sourceLinked="1"/>
        <c:majorTickMark val="none"/>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559059232"/>
        <c:crosses val="autoZero"/>
        <c:auto val="1"/>
        <c:lblAlgn val="ctr"/>
        <c:lblOffset val="100"/>
        <c:noMultiLvlLbl val="0"/>
      </c:catAx>
      <c:valAx>
        <c:axId val="559059232"/>
        <c:scaling>
          <c:orientation val="minMax"/>
        </c:scaling>
        <c:delete val="0"/>
        <c:axPos val="l"/>
        <c:majorGridlines/>
        <c:numFmt formatCode="_(* #,##0_);_(* \(#,##0\);_(* &quot;-&quot;??_);_(@_)"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559058840"/>
        <c:crosses val="autoZero"/>
        <c:crossBetween val="between"/>
      </c:valAx>
    </c:plotArea>
    <c:legend>
      <c:legendPos val="b"/>
      <c:overlay val="0"/>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855" l="0.70000000000000062" r="0.70000000000000062" t="0.75000000000000855" header="0.30000000000000032" footer="0.30000000000000032"/>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065758051582484E-2"/>
          <c:y val="4.3284677134656432E-2"/>
          <c:w val="0.92363864660543771"/>
          <c:h val="0.66732114626022665"/>
        </c:manualLayout>
      </c:layout>
      <c:lineChart>
        <c:grouping val="standard"/>
        <c:varyColors val="0"/>
        <c:ser>
          <c:idx val="0"/>
          <c:order val="0"/>
          <c:tx>
            <c:strRef>
              <c:f>'Multi-Year Product Performance'!$A$77</c:f>
              <c:strCache>
                <c:ptCount val="1"/>
                <c:pt idx="0">
                  <c:v>Training</c:v>
                </c:pt>
              </c:strCache>
            </c:strRef>
          </c:tx>
          <c:marker>
            <c:symbol val="none"/>
          </c:marker>
          <c:cat>
            <c:numRef>
              <c:f>[0]!Year</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[0]!Product1Chart3</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D972-40E1-BCDB-68801B52FB74}"/>
            </c:ext>
          </c:extLst>
        </c:ser>
        <c:ser>
          <c:idx val="1"/>
          <c:order val="1"/>
          <c:tx>
            <c:strRef>
              <c:f>'Multi-Year Product Performance'!$A$78</c:f>
              <c:strCache>
                <c:ptCount val="1"/>
                <c:pt idx="0">
                  <c:v>Conference</c:v>
                </c:pt>
              </c:strCache>
            </c:strRef>
          </c:tx>
          <c:marker>
            <c:symbol val="none"/>
          </c:marker>
          <c:cat>
            <c:numRef>
              <c:f>[0]!Year</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[0]!Product2Chart3</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D972-40E1-BCDB-68801B52FB74}"/>
            </c:ext>
          </c:extLst>
        </c:ser>
        <c:ser>
          <c:idx val="2"/>
          <c:order val="2"/>
          <c:tx>
            <c:strRef>
              <c:f>'Multi-Year Product Performance'!$A$79</c:f>
              <c:strCache>
                <c:ptCount val="1"/>
                <c:pt idx="0">
                  <c:v>Research</c:v>
                </c:pt>
              </c:strCache>
            </c:strRef>
          </c:tx>
          <c:marker>
            <c:symbol val="none"/>
          </c:marker>
          <c:cat>
            <c:numRef>
              <c:f>[0]!Year</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[0]!Product3Chart3</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D972-40E1-BCDB-68801B52FB74}"/>
            </c:ext>
          </c:extLst>
        </c:ser>
        <c:ser>
          <c:idx val="4"/>
          <c:order val="3"/>
          <c:tx>
            <c:strRef>
              <c:f>'Multi-Year Product Performance'!$A$80</c:f>
              <c:strCache>
                <c:ptCount val="1"/>
                <c:pt idx="0">
                  <c:v>Publications</c:v>
                </c:pt>
              </c:strCache>
            </c:strRef>
          </c:tx>
          <c:marker>
            <c:symbol val="none"/>
          </c:marker>
          <c:cat>
            <c:numRef>
              <c:f>[0]!Year</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[0]!Product4Chart3</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D972-40E1-BCDB-68801B52FB74}"/>
            </c:ext>
          </c:extLst>
        </c:ser>
        <c:ser>
          <c:idx val="5"/>
          <c:order val="4"/>
          <c:tx>
            <c:strRef>
              <c:f>'Multi-Year Product Performance'!$A$81</c:f>
              <c:strCache>
                <c:ptCount val="1"/>
              </c:strCache>
            </c:strRef>
          </c:tx>
          <c:marker>
            <c:symbol val="none"/>
          </c:marker>
          <c:cat>
            <c:numRef>
              <c:f>[0]!Year</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[0]!Product5Chart3</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D972-40E1-BCDB-68801B52FB74}"/>
            </c:ext>
          </c:extLst>
        </c:ser>
        <c:ser>
          <c:idx val="6"/>
          <c:order val="5"/>
          <c:tx>
            <c:strRef>
              <c:f>'Multi-Year Product Performance'!$A$82</c:f>
              <c:strCache>
                <c:ptCount val="1"/>
              </c:strCache>
            </c:strRef>
          </c:tx>
          <c:marker>
            <c:symbol val="none"/>
          </c:marker>
          <c:cat>
            <c:numRef>
              <c:f>[0]!Year</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[0]!Product6Chart3</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5-D972-40E1-BCDB-68801B52FB74}"/>
            </c:ext>
          </c:extLst>
        </c:ser>
        <c:ser>
          <c:idx val="3"/>
          <c:order val="6"/>
          <c:tx>
            <c:strRef>
              <c:f>'Multi-Year Product Performance'!$A$83</c:f>
              <c:strCache>
                <c:ptCount val="1"/>
              </c:strCache>
            </c:strRef>
          </c:tx>
          <c:marker>
            <c:symbol val="none"/>
          </c:marker>
          <c:cat>
            <c:numRef>
              <c:f>[0]!Year</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[0]!Product7Chart3</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6-D972-40E1-BCDB-68801B52FB74}"/>
            </c:ext>
          </c:extLst>
        </c:ser>
        <c:dLbls>
          <c:showLegendKey val="0"/>
          <c:showVal val="0"/>
          <c:showCatName val="0"/>
          <c:showSerName val="0"/>
          <c:showPercent val="0"/>
          <c:showBubbleSize val="0"/>
        </c:dLbls>
        <c:smooth val="0"/>
        <c:axId val="559060016"/>
        <c:axId val="559060408"/>
      </c:lineChart>
      <c:catAx>
        <c:axId val="559060016"/>
        <c:scaling>
          <c:orientation val="minMax"/>
        </c:scaling>
        <c:delete val="0"/>
        <c:axPos val="b"/>
        <c:numFmt formatCode="General" sourceLinked="1"/>
        <c:majorTickMark val="none"/>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559060408"/>
        <c:crosses val="autoZero"/>
        <c:auto val="1"/>
        <c:lblAlgn val="ctr"/>
        <c:lblOffset val="100"/>
        <c:noMultiLvlLbl val="0"/>
      </c:catAx>
      <c:valAx>
        <c:axId val="559060408"/>
        <c:scaling>
          <c:orientation val="minMax"/>
        </c:scaling>
        <c:delete val="0"/>
        <c:axPos val="l"/>
        <c:majorGridlines/>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559060016"/>
        <c:crosses val="autoZero"/>
        <c:crossBetween val="between"/>
      </c:valAx>
    </c:plotArea>
    <c:legend>
      <c:legendPos val="b"/>
      <c:layout>
        <c:manualLayout>
          <c:xMode val="edge"/>
          <c:yMode val="edge"/>
          <c:x val="1.3140357455318085E-2"/>
          <c:y val="0.84473950340871928"/>
          <c:w val="0.9737192850893639"/>
          <c:h val="0.15526049659128072"/>
        </c:manualLayout>
      </c:layout>
      <c:overlay val="0"/>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855" l="0.70000000000000062" r="0.70000000000000062" t="0.750000000000008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Direct and Overhead Costs by Product</a:t>
            </a:r>
          </a:p>
        </c:rich>
      </c:tx>
      <c:overlay val="0"/>
    </c:title>
    <c:autoTitleDeleted val="0"/>
    <c:plotArea>
      <c:layout>
        <c:manualLayout>
          <c:layoutTarget val="inner"/>
          <c:xMode val="edge"/>
          <c:yMode val="edge"/>
          <c:x val="6.5192437455582897E-2"/>
          <c:y val="0.2061850274757952"/>
          <c:w val="0.91798804233331344"/>
          <c:h val="0.68229099761321665"/>
        </c:manualLayout>
      </c:layout>
      <c:barChart>
        <c:barDir val="col"/>
        <c:grouping val="stacked"/>
        <c:varyColors val="0"/>
        <c:ser>
          <c:idx val="0"/>
          <c:order val="0"/>
          <c:tx>
            <c:strRef>
              <c:f>'Input-IS Y2'!$B$298</c:f>
              <c:strCache>
                <c:ptCount val="1"/>
                <c:pt idx="0">
                  <c:v>% Direct Costs by Product</c:v>
                </c:pt>
              </c:strCache>
            </c:strRef>
          </c:tx>
          <c:invertIfNegative val="0"/>
          <c:dLbls>
            <c:dLbl>
              <c:idx val="4"/>
              <c:layout>
                <c:manualLayout>
                  <c:x val="0"/>
                  <c:y val="-2.819738167170191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C0-4DC6-BC5F-8D7305FB7F8C}"/>
                </c:ext>
              </c:extLst>
            </c:dLbl>
            <c:dLbl>
              <c:idx val="5"/>
              <c:layout>
                <c:manualLayout>
                  <c:x val="0"/>
                  <c:y val="-2.416918429002997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DC0-4DC6-BC5F-8D7305FB7F8C}"/>
                </c:ext>
              </c:extLst>
            </c:dLbl>
            <c:dLbl>
              <c:idx val="6"/>
              <c:layout>
                <c:manualLayout>
                  <c:x val="0"/>
                  <c:y val="-2.416918429002997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DC0-4DC6-BC5F-8D7305FB7F8C}"/>
                </c:ext>
              </c:extLst>
            </c:dLbl>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'Input-IS Y2'!$D$265:$J$265</c:f>
              <c:strCache>
                <c:ptCount val="4"/>
                <c:pt idx="0">
                  <c:v>Training</c:v>
                </c:pt>
                <c:pt idx="1">
                  <c:v>Conference</c:v>
                </c:pt>
                <c:pt idx="2">
                  <c:v>Research</c:v>
                </c:pt>
                <c:pt idx="3">
                  <c:v>Publications</c:v>
                </c:pt>
              </c:strCache>
            </c:strRef>
          </c:cat>
          <c:val>
            <c:numRef>
              <c:f>'Input-IS Y2'!$D$298:$J$298</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3-2DC0-4DC6-BC5F-8D7305FB7F8C}"/>
            </c:ext>
          </c:extLst>
        </c:ser>
        <c:ser>
          <c:idx val="1"/>
          <c:order val="1"/>
          <c:tx>
            <c:strRef>
              <c:f>'Input-IS Y2'!$B$299</c:f>
              <c:strCache>
                <c:ptCount val="1"/>
                <c:pt idx="0">
                  <c:v>% Overhead Costs by Product</c:v>
                </c:pt>
              </c:strCache>
            </c:strRef>
          </c:tx>
          <c:invertIfNegative val="0"/>
          <c:dLbls>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'Input-IS Y2'!$D$265:$J$265</c:f>
              <c:strCache>
                <c:ptCount val="4"/>
                <c:pt idx="0">
                  <c:v>Training</c:v>
                </c:pt>
                <c:pt idx="1">
                  <c:v>Conference</c:v>
                </c:pt>
                <c:pt idx="2">
                  <c:v>Research</c:v>
                </c:pt>
                <c:pt idx="3">
                  <c:v>Publications</c:v>
                </c:pt>
              </c:strCache>
            </c:strRef>
          </c:cat>
          <c:val>
            <c:numRef>
              <c:f>'Input-IS Y2'!$D$299:$J$299</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2DC0-4DC6-BC5F-8D7305FB7F8C}"/>
            </c:ext>
          </c:extLst>
        </c:ser>
        <c:dLbls>
          <c:showLegendKey val="0"/>
          <c:showVal val="0"/>
          <c:showCatName val="0"/>
          <c:showSerName val="0"/>
          <c:showPercent val="0"/>
          <c:showBubbleSize val="0"/>
        </c:dLbls>
        <c:gapWidth val="50"/>
        <c:overlap val="100"/>
        <c:axId val="556948120"/>
        <c:axId val="556948512"/>
      </c:barChart>
      <c:catAx>
        <c:axId val="556948120"/>
        <c:scaling>
          <c:orientation val="minMax"/>
        </c:scaling>
        <c:delete val="0"/>
        <c:axPos val="b"/>
        <c:numFmt formatCode="General" sourceLinked="1"/>
        <c:majorTickMark val="out"/>
        <c:minorTickMark val="none"/>
        <c:tickLblPos val="nextTo"/>
        <c:txPr>
          <a:bodyPr/>
          <a:lstStyle/>
          <a:p>
            <a:pPr>
              <a:defRPr sz="900"/>
            </a:pPr>
            <a:endParaRPr lang="en-US"/>
          </a:p>
        </c:txPr>
        <c:crossAx val="556948512"/>
        <c:crosses val="autoZero"/>
        <c:auto val="1"/>
        <c:lblAlgn val="ctr"/>
        <c:lblOffset val="100"/>
        <c:noMultiLvlLbl val="0"/>
      </c:catAx>
      <c:valAx>
        <c:axId val="556948512"/>
        <c:scaling>
          <c:orientation val="minMax"/>
          <c:max val="1"/>
          <c:min val="0"/>
        </c:scaling>
        <c:delete val="0"/>
        <c:axPos val="l"/>
        <c:majorGridlines/>
        <c:numFmt formatCode="0%" sourceLinked="1"/>
        <c:majorTickMark val="out"/>
        <c:minorTickMark val="none"/>
        <c:tickLblPos val="nextTo"/>
        <c:crossAx val="556948120"/>
        <c:crosses val="autoZero"/>
        <c:crossBetween val="between"/>
        <c:majorUnit val="0.2"/>
      </c:valAx>
    </c:plotArea>
    <c:legend>
      <c:legendPos val="b"/>
      <c:layout>
        <c:manualLayout>
          <c:xMode val="edge"/>
          <c:yMode val="edge"/>
          <c:x val="0.29709962207803203"/>
          <c:y val="0.10943438716686094"/>
          <c:w val="0.38300905935145207"/>
          <c:h val="7.1473860329392375E-2"/>
        </c:manualLayout>
      </c:layout>
      <c:overlay val="0"/>
    </c:legend>
    <c:plotVisOnly val="1"/>
    <c:dispBlanksAs val="zero"/>
    <c:showDLblsOverMax val="0"/>
  </c:chart>
  <c:printSettings>
    <c:headerFooter/>
    <c:pageMargins b="0.75000000000000944" l="0.70000000000000062" r="0.70000000000000062" t="0.75000000000000944" header="0.30000000000000032" footer="0.30000000000000032"/>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065758051582484E-2"/>
          <c:y val="4.3284677134656432E-2"/>
          <c:w val="0.92363864660543793"/>
          <c:h val="0.7150953687792283"/>
        </c:manualLayout>
      </c:layout>
      <c:barChart>
        <c:barDir val="col"/>
        <c:grouping val="stacked"/>
        <c:varyColors val="0"/>
        <c:ser>
          <c:idx val="0"/>
          <c:order val="0"/>
          <c:tx>
            <c:strRef>
              <c:f>'Multi-Year Product Performance'!$A$111</c:f>
              <c:strCache>
                <c:ptCount val="1"/>
                <c:pt idx="0">
                  <c:v>Earned Income</c:v>
                </c:pt>
              </c:strCache>
            </c:strRef>
          </c:tx>
          <c:invertIfNegative val="0"/>
          <c:dLbls>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[0]!Year</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[0]!EarnedIncomeChart4</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5238-4706-92B7-46DC23895E48}"/>
            </c:ext>
          </c:extLst>
        </c:ser>
        <c:ser>
          <c:idx val="1"/>
          <c:order val="1"/>
          <c:tx>
            <c:strRef>
              <c:f>'Multi-Year Product Performance'!$A$112</c:f>
              <c:strCache>
                <c:ptCount val="1"/>
                <c:pt idx="0">
                  <c:v>Contributed Income</c:v>
                </c:pt>
              </c:strCache>
            </c:strRef>
          </c:tx>
          <c:invertIfNegative val="0"/>
          <c:dLbls>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[0]!Year</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[0]!ContributedIncChart4</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5238-4706-92B7-46DC23895E48}"/>
            </c:ext>
          </c:extLst>
        </c:ser>
        <c:dLbls>
          <c:showLegendKey val="0"/>
          <c:showVal val="0"/>
          <c:showCatName val="0"/>
          <c:showSerName val="0"/>
          <c:showPercent val="0"/>
          <c:showBubbleSize val="0"/>
        </c:dLbls>
        <c:gapWidth val="60"/>
        <c:overlap val="100"/>
        <c:axId val="559061192"/>
        <c:axId val="559061584"/>
      </c:barChart>
      <c:catAx>
        <c:axId val="559061192"/>
        <c:scaling>
          <c:orientation val="minMax"/>
        </c:scaling>
        <c:delete val="0"/>
        <c:axPos val="b"/>
        <c:numFmt formatCode="General" sourceLinked="1"/>
        <c:majorTickMark val="none"/>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559061584"/>
        <c:crosses val="autoZero"/>
        <c:auto val="1"/>
        <c:lblAlgn val="ctr"/>
        <c:lblOffset val="100"/>
        <c:noMultiLvlLbl val="0"/>
      </c:catAx>
      <c:valAx>
        <c:axId val="559061584"/>
        <c:scaling>
          <c:orientation val="minMax"/>
        </c:scaling>
        <c:delete val="0"/>
        <c:axPos val="l"/>
        <c:majorGridlines/>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559061192"/>
        <c:crosses val="autoZero"/>
        <c:crossBetween val="between"/>
      </c:valAx>
    </c:plotArea>
    <c:legend>
      <c:legendPos val="b"/>
      <c:layout>
        <c:manualLayout>
          <c:xMode val="edge"/>
          <c:yMode val="edge"/>
          <c:x val="7.7638295213098368E-2"/>
          <c:y val="0.89486755050187405"/>
          <c:w val="0.86886426696662922"/>
          <c:h val="7.4343454671999876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877" l="0.70000000000000062" r="0.70000000000000062" t="0.7500000000000087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2"/>
          <c:order val="0"/>
          <c:tx>
            <c:strRef>
              <c:f>'Input-IS Y2'!$B$283</c:f>
              <c:strCache>
                <c:ptCount val="1"/>
                <c:pt idx="0">
                  <c:v>% of Total Earned Income</c:v>
                </c:pt>
              </c:strCache>
            </c:strRef>
          </c:tx>
          <c:dPt>
            <c:idx val="0"/>
            <c:bubble3D val="0"/>
            <c:extLst>
              <c:ext xmlns:c16="http://schemas.microsoft.com/office/drawing/2014/chart" uri="{C3380CC4-5D6E-409C-BE32-E72D297353CC}">
                <c16:uniqueId val="{00000000-C32C-45B3-AFD0-8D18B998CF20}"/>
              </c:ext>
            </c:extLst>
          </c:dPt>
          <c:dPt>
            <c:idx val="1"/>
            <c:bubble3D val="0"/>
            <c:extLst>
              <c:ext xmlns:c16="http://schemas.microsoft.com/office/drawing/2014/chart" uri="{C3380CC4-5D6E-409C-BE32-E72D297353CC}">
                <c16:uniqueId val="{00000001-C32C-45B3-AFD0-8D18B998CF20}"/>
              </c:ext>
            </c:extLst>
          </c:dPt>
          <c:dPt>
            <c:idx val="2"/>
            <c:bubble3D val="0"/>
            <c:extLst>
              <c:ext xmlns:c16="http://schemas.microsoft.com/office/drawing/2014/chart" uri="{C3380CC4-5D6E-409C-BE32-E72D297353CC}">
                <c16:uniqueId val="{00000002-C32C-45B3-AFD0-8D18B998CF20}"/>
              </c:ext>
            </c:extLst>
          </c:dPt>
          <c:dPt>
            <c:idx val="3"/>
            <c:bubble3D val="0"/>
            <c:extLst>
              <c:ext xmlns:c16="http://schemas.microsoft.com/office/drawing/2014/chart" uri="{C3380CC4-5D6E-409C-BE32-E72D297353CC}">
                <c16:uniqueId val="{00000003-C32C-45B3-AFD0-8D18B998CF20}"/>
              </c:ext>
            </c:extLst>
          </c:dPt>
          <c:dPt>
            <c:idx val="4"/>
            <c:bubble3D val="0"/>
            <c:extLst>
              <c:ext xmlns:c16="http://schemas.microsoft.com/office/drawing/2014/chart" uri="{C3380CC4-5D6E-409C-BE32-E72D297353CC}">
                <c16:uniqueId val="{00000004-C32C-45B3-AFD0-8D18B998CF20}"/>
              </c:ext>
            </c:extLst>
          </c:dPt>
          <c:dPt>
            <c:idx val="5"/>
            <c:bubble3D val="0"/>
            <c:extLst>
              <c:ext xmlns:c16="http://schemas.microsoft.com/office/drawing/2014/chart" uri="{C3380CC4-5D6E-409C-BE32-E72D297353CC}">
                <c16:uniqueId val="{00000005-C32C-45B3-AFD0-8D18B998CF20}"/>
              </c:ext>
            </c:extLst>
          </c:dPt>
          <c:dPt>
            <c:idx val="6"/>
            <c:bubble3D val="0"/>
            <c:extLst>
              <c:ext xmlns:c16="http://schemas.microsoft.com/office/drawing/2014/chart" uri="{C3380CC4-5D6E-409C-BE32-E72D297353CC}">
                <c16:uniqueId val="{00000006-C32C-45B3-AFD0-8D18B998CF20}"/>
              </c:ext>
            </c:extLst>
          </c:dPt>
          <c:cat>
            <c:strRef>
              <c:f>'Input-IS Y2'!$D$265:$J$265</c:f>
              <c:strCache>
                <c:ptCount val="4"/>
                <c:pt idx="0">
                  <c:v>Training</c:v>
                </c:pt>
                <c:pt idx="1">
                  <c:v>Conference</c:v>
                </c:pt>
                <c:pt idx="2">
                  <c:v>Research</c:v>
                </c:pt>
                <c:pt idx="3">
                  <c:v>Publications</c:v>
                </c:pt>
              </c:strCache>
            </c:strRef>
          </c:cat>
          <c:val>
            <c:numRef>
              <c:f>'Input-IS Y2'!$D$283:$J$283</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7-C32C-45B3-AFD0-8D18B998CF20}"/>
            </c:ext>
          </c:extLst>
        </c:ser>
        <c:dLbls>
          <c:showLegendKey val="0"/>
          <c:showVal val="0"/>
          <c:showCatName val="0"/>
          <c:showSerName val="0"/>
          <c:showPercent val="0"/>
          <c:showBubbleSize val="0"/>
          <c:showLeaderLines val="0"/>
        </c:dLbls>
        <c:firstSliceAng val="0"/>
      </c:pieChart>
      <c:spPr>
        <a:noFill/>
        <a:ln w="25400">
          <a:noFill/>
        </a:ln>
      </c:spPr>
    </c:plotArea>
    <c:legend>
      <c:legendPos val="b"/>
      <c:layout>
        <c:manualLayout>
          <c:xMode val="edge"/>
          <c:yMode val="edge"/>
          <c:x val="1.6801945290989238E-2"/>
          <c:y val="0.81615886222631673"/>
          <c:w val="0.96331471700888527"/>
          <c:h val="0.16353366249694107"/>
        </c:manualLayout>
      </c:layout>
      <c:overlay val="0"/>
      <c:txPr>
        <a:bodyPr/>
        <a:lstStyle/>
        <a:p>
          <a:pPr rtl="0">
            <a:defRPr/>
          </a:pPr>
          <a:endParaRPr lang="en-US"/>
        </a:p>
      </c:txPr>
    </c:legend>
    <c:plotVisOnly val="1"/>
    <c:dispBlanksAs val="zero"/>
    <c:showDLblsOverMax val="0"/>
  </c:chart>
  <c:printSettings>
    <c:headerFooter/>
    <c:pageMargins b="0.75000000000001077" l="0.70000000000000062" r="0.70000000000000062" t="0.75000000000001077" header="0.30000000000000032" footer="0.30000000000000032"/>
    <c:pageSetup/>
  </c:printSettings>
</c:chartSpace>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Drop" dropStyle="combo" dx="16" fmlaLink="E17" fmlaRange="$B$152:$B$154" noThreeD="1" sel="2" val="0"/>
</file>

<file path=xl/ctrlProps/ctrlProp24.xml><?xml version="1.0" encoding="utf-8"?>
<formControlPr xmlns="http://schemas.microsoft.com/office/spreadsheetml/2009/9/main" objectType="Drop" dropStyle="combo" dx="16" fmlaLink="E18" fmlaRange="$B$152:$B$154" noThreeD="1" sel="1" val="0"/>
</file>

<file path=xl/ctrlProps/ctrlProp25.xml><?xml version="1.0" encoding="utf-8"?>
<formControlPr xmlns="http://schemas.microsoft.com/office/spreadsheetml/2009/9/main" objectType="Drop" dropStyle="combo" dx="16" fmlaLink="E19" fmlaRange="$B$152:$B$154" noThreeD="1" sel="1" val="0"/>
</file>

<file path=xl/ctrlProps/ctrlProp26.xml><?xml version="1.0" encoding="utf-8"?>
<formControlPr xmlns="http://schemas.microsoft.com/office/spreadsheetml/2009/9/main" objectType="Drop" dropStyle="combo" dx="16" fmlaLink="E16" fmlaRange="$B$152:$B$154" noThreeD="1" sel="2" val="0"/>
</file>

<file path=xl/ctrlProps/ctrlProp27.xml><?xml version="1.0" encoding="utf-8"?>
<formControlPr xmlns="http://schemas.microsoft.com/office/spreadsheetml/2009/9/main" objectType="Drop" dropStyle="combo" dx="16" fmlaLink="E23" fmlaRange="$B$152:$B$154" noThreeD="1" sel="3" val="0"/>
</file>

<file path=xl/ctrlProps/ctrlProp28.xml><?xml version="1.0" encoding="utf-8"?>
<formControlPr xmlns="http://schemas.microsoft.com/office/spreadsheetml/2009/9/main" objectType="Drop" dropStyle="combo" dx="16" fmlaLink="E34" fmlaRange="$B$152:$B$154" noThreeD="1" sel="3" val="0"/>
</file>

<file path=xl/ctrlProps/ctrlProp29.xml><?xml version="1.0" encoding="utf-8"?>
<formControlPr xmlns="http://schemas.microsoft.com/office/spreadsheetml/2009/9/main" objectType="Drop" dropStyle="combo" dx="16" fmlaLink="E35" fmlaRange="$B$152:$B$154" noThreeD="1" sel="2" val="0"/>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Drop" dropStyle="combo" dx="16" fmlaLink="E36" fmlaRange="$B$152:$B$154" noThreeD="1" sel="2" val="0"/>
</file>

<file path=xl/ctrlProps/ctrlProp31.xml><?xml version="1.0" encoding="utf-8"?>
<formControlPr xmlns="http://schemas.microsoft.com/office/spreadsheetml/2009/9/main" objectType="Drop" dropStyle="combo" dx="16" fmlaLink="E37" fmlaRange="$B$152:$B$154" noThreeD="1" sel="2" val="0"/>
</file>

<file path=xl/ctrlProps/ctrlProp32.xml><?xml version="1.0" encoding="utf-8"?>
<formControlPr xmlns="http://schemas.microsoft.com/office/spreadsheetml/2009/9/main" objectType="Drop" dropStyle="combo" dx="16" fmlaLink="E38" fmlaRange="$B$152:$B$154" noThreeD="1" sel="1" val="0"/>
</file>

<file path=xl/ctrlProps/ctrlProp33.xml><?xml version="1.0" encoding="utf-8"?>
<formControlPr xmlns="http://schemas.microsoft.com/office/spreadsheetml/2009/9/main" objectType="Drop" dropStyle="combo" dx="16" fmlaLink="E39" fmlaRange="$B$152:$B$154" noThreeD="1" sel="1" val="0"/>
</file>

<file path=xl/ctrlProps/ctrlProp34.xml><?xml version="1.0" encoding="utf-8"?>
<formControlPr xmlns="http://schemas.microsoft.com/office/spreadsheetml/2009/9/main" objectType="Drop" dropStyle="combo" dx="16" fmlaLink="$E$111" fmlaRange="Setup!$B$158:$B$162" noThreeD="1" sel="3" val="0"/>
</file>

<file path=xl/ctrlProps/ctrlProp35.xml><?xml version="1.0" encoding="utf-8"?>
<formControlPr xmlns="http://schemas.microsoft.com/office/spreadsheetml/2009/9/main" objectType="Drop" dropStyle="combo" dx="16" fmlaLink="E24" fmlaRange="$B$152:$B$154" noThreeD="1" sel="2" val="0"/>
</file>

<file path=xl/ctrlProps/ctrlProp36.xml><?xml version="1.0" encoding="utf-8"?>
<formControlPr xmlns="http://schemas.microsoft.com/office/spreadsheetml/2009/9/main" objectType="Drop" dropStyle="combo" dx="16" fmlaLink="E25" fmlaRange="$B$152:$B$154" noThreeD="1" sel="2" val="0"/>
</file>

<file path=xl/ctrlProps/ctrlProp37.xml><?xml version="1.0" encoding="utf-8"?>
<formControlPr xmlns="http://schemas.microsoft.com/office/spreadsheetml/2009/9/main" objectType="Drop" dropStyle="combo" dx="16" fmlaLink="E26" fmlaRange="$B$152:$B$154" noThreeD="1" sel="2" val="0"/>
</file>

<file path=xl/ctrlProps/ctrlProp38.xml><?xml version="1.0" encoding="utf-8"?>
<formControlPr xmlns="http://schemas.microsoft.com/office/spreadsheetml/2009/9/main" objectType="Drop" dropStyle="combo" dx="16" fmlaLink="E27" fmlaRange="$B$152:$B$154" noThreeD="1" sel="1" val="0"/>
</file>

<file path=xl/ctrlProps/ctrlProp39.xml><?xml version="1.0" encoding="utf-8"?>
<formControlPr xmlns="http://schemas.microsoft.com/office/spreadsheetml/2009/9/main" objectType="Drop" dropStyle="combo" dx="16" fmlaLink="E28" fmlaRange="$B$152:$B$154" noThreeD="1" sel="1" val="0"/>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Drop" dropStyle="combo" dx="16" fmlaLink="E29" fmlaRange="$B$152:$B$154" noThreeD="1" sel="1" val="0"/>
</file>

<file path=xl/ctrlProps/ctrlProp41.xml><?xml version="1.0" encoding="utf-8"?>
<formControlPr xmlns="http://schemas.microsoft.com/office/spreadsheetml/2009/9/main" objectType="Drop" dropStyle="combo" dx="16" fmlaLink="E40" fmlaRange="$B$152:$B$154" noThreeD="1" sel="1" val="0"/>
</file>

<file path=xl/ctrlProps/ctrlProp42.xml><?xml version="1.0" encoding="utf-8"?>
<formControlPr xmlns="http://schemas.microsoft.com/office/spreadsheetml/2009/9/main" objectType="Drop" dropLines="30" dropStyle="combo" dx="16" fmlaLink="E106" fmlaRange="$W$192:$W$218" noThreeD="1" sel="21" val="0"/>
</file>

<file path=xl/ctrlProps/ctrlProp43.xml><?xml version="1.0" encoding="utf-8"?>
<formControlPr xmlns="http://schemas.microsoft.com/office/spreadsheetml/2009/9/main" objectType="Drop" dropLines="10" dropStyle="combo" dx="16" fmlaLink="E97" fmlaRange="$Y$192:$Y$200" noThreeD="1" sel="4" val="0"/>
</file>

<file path=xl/ctrlProps/ctrlProp44.xml><?xml version="1.0" encoding="utf-8"?>
<formControlPr xmlns="http://schemas.microsoft.com/office/spreadsheetml/2009/9/main" objectType="Drop" dropLines="10" dropStyle="combo" dx="16" fmlaLink="E98" fmlaRange="$Y$192:$Y$200" noThreeD="1" sel="5" val="0"/>
</file>

<file path=xl/ctrlProps/ctrlProp45.xml><?xml version="1.0" encoding="utf-8"?>
<formControlPr xmlns="http://schemas.microsoft.com/office/spreadsheetml/2009/9/main" objectType="Drop" dropLines="17" dropStyle="combo" dx="16" fmlaLink="E99" fmlaRange="$W$192:$W$218" noThreeD="1" sel="9" val="8"/>
</file>

<file path=xl/ctrlProps/ctrlProp46.xml><?xml version="1.0" encoding="utf-8"?>
<formControlPr xmlns="http://schemas.microsoft.com/office/spreadsheetml/2009/9/main" objectType="Drop" dropLines="10" dropStyle="combo" dx="16" fmlaLink="E101" fmlaRange="$AB$192:$AB$207" noThreeD="1" sel="13" val="6"/>
</file>

<file path=xl/ctrlProps/ctrlProp47.xml><?xml version="1.0" encoding="utf-8"?>
<formControlPr xmlns="http://schemas.microsoft.com/office/spreadsheetml/2009/9/main" objectType="Drop" dropLines="10" dropStyle="combo" dx="16" fmlaLink="E100" fmlaRange="$W$192:$W$218" noThreeD="1" sel="21" val="17"/>
</file>

<file path=xl/ctrlProps/ctrlProp48.xml><?xml version="1.0" encoding="utf-8"?>
<formControlPr xmlns="http://schemas.microsoft.com/office/spreadsheetml/2009/9/main" objectType="Drop" dropStyle="combo" dx="16" fmlaLink="$E$112" fmlaRange="$B$158:$B$162" noThreeD="1" sel="4" val="0"/>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Drop" dropStyle="combo" dx="16" fmlaLink="$C$6" fmlaRange="Data!$E$1:$E$11" noThreeD="1" sel="3" val="2"/>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hyperlink" Target="#'Multi-Year Product Performance'!A1"/><Relationship Id="rId3" Type="http://schemas.openxmlformats.org/officeDocument/2006/relationships/hyperlink" Target="#'Balance Sheet Input'!A1"/><Relationship Id="rId7" Type="http://schemas.openxmlformats.org/officeDocument/2006/relationships/hyperlink" Target="#'Additional Analysis Output'!A1"/><Relationship Id="rId2" Type="http://schemas.openxmlformats.org/officeDocument/2006/relationships/hyperlink" Target="#Setup!A1"/><Relationship Id="rId1" Type="http://schemas.openxmlformats.org/officeDocument/2006/relationships/image" Target="../media/image1.png"/><Relationship Id="rId6" Type="http://schemas.openxmlformats.org/officeDocument/2006/relationships/hyperlink" Target="#'Financial Indicators Output'!A1"/><Relationship Id="rId11" Type="http://schemas.openxmlformats.org/officeDocument/2006/relationships/hyperlink" Target="#Glossary!A1"/><Relationship Id="rId5" Type="http://schemas.openxmlformats.org/officeDocument/2006/relationships/hyperlink" Target="#'Core Cost Summary-Input'!A1"/><Relationship Id="rId10" Type="http://schemas.openxmlformats.org/officeDocument/2006/relationships/hyperlink" Target="#Instructions!A1"/><Relationship Id="rId4" Type="http://schemas.openxmlformats.org/officeDocument/2006/relationships/hyperlink" Target="#'Income-Expenditure Summary'!A1"/><Relationship Id="rId9" Type="http://schemas.openxmlformats.org/officeDocument/2006/relationships/hyperlink" Target="#'Financial Projections'!A1"/></Relationships>
</file>

<file path=xl/drawings/_rels/drawing10.xml.rels><?xml version="1.0" encoding="UTF-8" standalone="yes"?>
<Relationships xmlns="http://schemas.openxmlformats.org/package/2006/relationships"><Relationship Id="rId8" Type="http://schemas.openxmlformats.org/officeDocument/2006/relationships/chart" Target="../charts/chart40.xml"/><Relationship Id="rId3" Type="http://schemas.openxmlformats.org/officeDocument/2006/relationships/hyperlink" Target="#Glossary!A1"/><Relationship Id="rId7" Type="http://schemas.openxmlformats.org/officeDocument/2006/relationships/chart" Target="../charts/chart39.xml"/><Relationship Id="rId2" Type="http://schemas.openxmlformats.org/officeDocument/2006/relationships/hyperlink" Target="#Instructions!A1"/><Relationship Id="rId1" Type="http://schemas.openxmlformats.org/officeDocument/2006/relationships/hyperlink" Target="#Menu!A1"/><Relationship Id="rId6" Type="http://schemas.openxmlformats.org/officeDocument/2006/relationships/chart" Target="../charts/chart38.xml"/><Relationship Id="rId5" Type="http://schemas.openxmlformats.org/officeDocument/2006/relationships/chart" Target="../charts/chart37.xml"/><Relationship Id="rId10" Type="http://schemas.openxmlformats.org/officeDocument/2006/relationships/chart" Target="../charts/chart42.xml"/><Relationship Id="rId4" Type="http://schemas.openxmlformats.org/officeDocument/2006/relationships/hyperlink" Target="#'Core Cost Summary-Input'!A1"/><Relationship Id="rId9" Type="http://schemas.openxmlformats.org/officeDocument/2006/relationships/chart" Target="../charts/chart41.xml"/></Relationships>
</file>

<file path=xl/drawings/_rels/drawing11.xml.rels><?xml version="1.0" encoding="UTF-8" standalone="yes"?>
<Relationships xmlns="http://schemas.openxmlformats.org/package/2006/relationships"><Relationship Id="rId8" Type="http://schemas.openxmlformats.org/officeDocument/2006/relationships/chart" Target="../charts/chart46.xml"/><Relationship Id="rId3" Type="http://schemas.openxmlformats.org/officeDocument/2006/relationships/hyperlink" Target="#Glossary!A1"/><Relationship Id="rId7" Type="http://schemas.openxmlformats.org/officeDocument/2006/relationships/chart" Target="../charts/chart45.xml"/><Relationship Id="rId2" Type="http://schemas.openxmlformats.org/officeDocument/2006/relationships/hyperlink" Target="#Instructions!A1"/><Relationship Id="rId1" Type="http://schemas.openxmlformats.org/officeDocument/2006/relationships/hyperlink" Target="#Menu!A1"/><Relationship Id="rId6" Type="http://schemas.openxmlformats.org/officeDocument/2006/relationships/chart" Target="../charts/chart44.xml"/><Relationship Id="rId5" Type="http://schemas.openxmlformats.org/officeDocument/2006/relationships/chart" Target="../charts/chart43.xml"/><Relationship Id="rId10" Type="http://schemas.openxmlformats.org/officeDocument/2006/relationships/chart" Target="../charts/chart48.xml"/><Relationship Id="rId4" Type="http://schemas.openxmlformats.org/officeDocument/2006/relationships/hyperlink" Target="#'Core Cost Summary-Input'!A1"/><Relationship Id="rId9" Type="http://schemas.openxmlformats.org/officeDocument/2006/relationships/chart" Target="../charts/chart47.xml"/></Relationships>
</file>

<file path=xl/drawings/_rels/drawing12.xml.rels><?xml version="1.0" encoding="UTF-8" standalone="yes"?>
<Relationships xmlns="http://schemas.openxmlformats.org/package/2006/relationships"><Relationship Id="rId8" Type="http://schemas.openxmlformats.org/officeDocument/2006/relationships/chart" Target="../charts/chart52.xml"/><Relationship Id="rId3" Type="http://schemas.openxmlformats.org/officeDocument/2006/relationships/hyperlink" Target="#Glossary!A1"/><Relationship Id="rId7" Type="http://schemas.openxmlformats.org/officeDocument/2006/relationships/chart" Target="../charts/chart51.xml"/><Relationship Id="rId2" Type="http://schemas.openxmlformats.org/officeDocument/2006/relationships/hyperlink" Target="#Instructions!A1"/><Relationship Id="rId1" Type="http://schemas.openxmlformats.org/officeDocument/2006/relationships/hyperlink" Target="#Menu!A1"/><Relationship Id="rId6" Type="http://schemas.openxmlformats.org/officeDocument/2006/relationships/chart" Target="../charts/chart50.xml"/><Relationship Id="rId5" Type="http://schemas.openxmlformats.org/officeDocument/2006/relationships/chart" Target="../charts/chart49.xml"/><Relationship Id="rId10" Type="http://schemas.openxmlformats.org/officeDocument/2006/relationships/chart" Target="../charts/chart54.xml"/><Relationship Id="rId4" Type="http://schemas.openxmlformats.org/officeDocument/2006/relationships/hyperlink" Target="#'Core Cost Summary-Input'!A1"/><Relationship Id="rId9" Type="http://schemas.openxmlformats.org/officeDocument/2006/relationships/chart" Target="../charts/chart53.xml"/></Relationships>
</file>

<file path=xl/drawings/_rels/drawing13.xml.rels><?xml version="1.0" encoding="UTF-8" standalone="yes"?>
<Relationships xmlns="http://schemas.openxmlformats.org/package/2006/relationships"><Relationship Id="rId8" Type="http://schemas.openxmlformats.org/officeDocument/2006/relationships/chart" Target="../charts/chart58.xml"/><Relationship Id="rId3" Type="http://schemas.openxmlformats.org/officeDocument/2006/relationships/hyperlink" Target="#Glossary!A1"/><Relationship Id="rId7" Type="http://schemas.openxmlformats.org/officeDocument/2006/relationships/chart" Target="../charts/chart57.xml"/><Relationship Id="rId2" Type="http://schemas.openxmlformats.org/officeDocument/2006/relationships/hyperlink" Target="#Instructions!A1"/><Relationship Id="rId1" Type="http://schemas.openxmlformats.org/officeDocument/2006/relationships/hyperlink" Target="#Menu!A1"/><Relationship Id="rId6" Type="http://schemas.openxmlformats.org/officeDocument/2006/relationships/chart" Target="../charts/chart56.xml"/><Relationship Id="rId5" Type="http://schemas.openxmlformats.org/officeDocument/2006/relationships/chart" Target="../charts/chart55.xml"/><Relationship Id="rId10" Type="http://schemas.openxmlformats.org/officeDocument/2006/relationships/chart" Target="../charts/chart60.xml"/><Relationship Id="rId4" Type="http://schemas.openxmlformats.org/officeDocument/2006/relationships/hyperlink" Target="#'Core Cost Summary-Input'!A1"/><Relationship Id="rId9" Type="http://schemas.openxmlformats.org/officeDocument/2006/relationships/chart" Target="../charts/chart59.xml"/></Relationships>
</file>

<file path=xl/drawings/_rels/drawing14.xml.rels><?xml version="1.0" encoding="UTF-8" standalone="yes"?>
<Relationships xmlns="http://schemas.openxmlformats.org/package/2006/relationships"><Relationship Id="rId8" Type="http://schemas.openxmlformats.org/officeDocument/2006/relationships/chart" Target="../charts/chart64.xml"/><Relationship Id="rId3" Type="http://schemas.openxmlformats.org/officeDocument/2006/relationships/hyperlink" Target="#Glossary!A1"/><Relationship Id="rId7" Type="http://schemas.openxmlformats.org/officeDocument/2006/relationships/chart" Target="../charts/chart63.xml"/><Relationship Id="rId2" Type="http://schemas.openxmlformats.org/officeDocument/2006/relationships/hyperlink" Target="#Instructions!A1"/><Relationship Id="rId1" Type="http://schemas.openxmlformats.org/officeDocument/2006/relationships/hyperlink" Target="#Menu!A1"/><Relationship Id="rId6" Type="http://schemas.openxmlformats.org/officeDocument/2006/relationships/chart" Target="../charts/chart62.xml"/><Relationship Id="rId5" Type="http://schemas.openxmlformats.org/officeDocument/2006/relationships/chart" Target="../charts/chart61.xml"/><Relationship Id="rId10" Type="http://schemas.openxmlformats.org/officeDocument/2006/relationships/chart" Target="../charts/chart66.xml"/><Relationship Id="rId4" Type="http://schemas.openxmlformats.org/officeDocument/2006/relationships/hyperlink" Target="#'Core Cost Summary-Input'!A1"/><Relationship Id="rId9" Type="http://schemas.openxmlformats.org/officeDocument/2006/relationships/chart" Target="../charts/chart65.xml"/></Relationships>
</file>

<file path=xl/drawings/_rels/drawing15.xml.rels><?xml version="1.0" encoding="UTF-8" standalone="yes"?>
<Relationships xmlns="http://schemas.openxmlformats.org/package/2006/relationships"><Relationship Id="rId3" Type="http://schemas.openxmlformats.org/officeDocument/2006/relationships/hyperlink" Target="#Glossary!A1"/><Relationship Id="rId2" Type="http://schemas.openxmlformats.org/officeDocument/2006/relationships/hyperlink" Target="#Instructions!A1"/><Relationship Id="rId1" Type="http://schemas.openxmlformats.org/officeDocument/2006/relationships/hyperlink" Target="#Menu!A1"/><Relationship Id="rId4" Type="http://schemas.openxmlformats.org/officeDocument/2006/relationships/hyperlink" Target="#'Income-Expenditure Summary'!A1"/></Relationships>
</file>

<file path=xl/drawings/_rels/drawing16.xml.rels><?xml version="1.0" encoding="UTF-8" standalone="yes"?>
<Relationships xmlns="http://schemas.openxmlformats.org/package/2006/relationships"><Relationship Id="rId3" Type="http://schemas.openxmlformats.org/officeDocument/2006/relationships/hyperlink" Target="#Glossary!A1"/><Relationship Id="rId2" Type="http://schemas.openxmlformats.org/officeDocument/2006/relationships/hyperlink" Target="#Instructions!A1"/><Relationship Id="rId1" Type="http://schemas.openxmlformats.org/officeDocument/2006/relationships/hyperlink" Target="#Menu!A1"/><Relationship Id="rId4" Type="http://schemas.openxmlformats.org/officeDocument/2006/relationships/hyperlink" Target="#'Financial Indicators Output'!A1"/></Relationships>
</file>

<file path=xl/drawings/_rels/drawing17.xml.rels><?xml version="1.0" encoding="UTF-8" standalone="yes"?>
<Relationships xmlns="http://schemas.openxmlformats.org/package/2006/relationships"><Relationship Id="rId8" Type="http://schemas.openxmlformats.org/officeDocument/2006/relationships/hyperlink" Target="#'Additional Analysis Output'!A1"/><Relationship Id="rId3" Type="http://schemas.openxmlformats.org/officeDocument/2006/relationships/chart" Target="../charts/chart69.xml"/><Relationship Id="rId7" Type="http://schemas.openxmlformats.org/officeDocument/2006/relationships/hyperlink" Target="#Glossary!A1"/><Relationship Id="rId2" Type="http://schemas.openxmlformats.org/officeDocument/2006/relationships/chart" Target="../charts/chart68.xml"/><Relationship Id="rId1" Type="http://schemas.openxmlformats.org/officeDocument/2006/relationships/chart" Target="../charts/chart67.xml"/><Relationship Id="rId6" Type="http://schemas.openxmlformats.org/officeDocument/2006/relationships/hyperlink" Target="#Instructions!A1"/><Relationship Id="rId5" Type="http://schemas.openxmlformats.org/officeDocument/2006/relationships/hyperlink" Target="#Menu!A1"/><Relationship Id="rId4" Type="http://schemas.openxmlformats.org/officeDocument/2006/relationships/chart" Target="../charts/chart70.xml"/></Relationships>
</file>

<file path=xl/drawings/_rels/drawing18.xml.rels><?xml version="1.0" encoding="UTF-8" standalone="yes"?>
<Relationships xmlns="http://schemas.openxmlformats.org/package/2006/relationships"><Relationship Id="rId8" Type="http://schemas.openxmlformats.org/officeDocument/2006/relationships/hyperlink" Target="#Instructions!A1"/><Relationship Id="rId3" Type="http://schemas.openxmlformats.org/officeDocument/2006/relationships/chart" Target="../charts/chart73.xml"/><Relationship Id="rId7" Type="http://schemas.openxmlformats.org/officeDocument/2006/relationships/hyperlink" Target="#Menu!A1"/><Relationship Id="rId2" Type="http://schemas.openxmlformats.org/officeDocument/2006/relationships/chart" Target="../charts/chart72.xml"/><Relationship Id="rId1" Type="http://schemas.openxmlformats.org/officeDocument/2006/relationships/chart" Target="../charts/chart71.xml"/><Relationship Id="rId6" Type="http://schemas.openxmlformats.org/officeDocument/2006/relationships/chart" Target="../charts/chart76.xml"/><Relationship Id="rId5" Type="http://schemas.openxmlformats.org/officeDocument/2006/relationships/chart" Target="../charts/chart75.xml"/><Relationship Id="rId10" Type="http://schemas.openxmlformats.org/officeDocument/2006/relationships/hyperlink" Target="#'Multi-Year Product Performance'!A1"/><Relationship Id="rId4" Type="http://schemas.openxmlformats.org/officeDocument/2006/relationships/chart" Target="../charts/chart74.xml"/><Relationship Id="rId9" Type="http://schemas.openxmlformats.org/officeDocument/2006/relationships/hyperlink" Target="#Glossary!A1"/></Relationships>
</file>

<file path=xl/drawings/_rels/drawing19.xml.rels><?xml version="1.0" encoding="UTF-8" standalone="yes"?>
<Relationships xmlns="http://schemas.openxmlformats.org/package/2006/relationships"><Relationship Id="rId8" Type="http://schemas.openxmlformats.org/officeDocument/2006/relationships/hyperlink" Target="#'Financial Projections'!A1"/><Relationship Id="rId3" Type="http://schemas.openxmlformats.org/officeDocument/2006/relationships/chart" Target="../charts/chart79.xml"/><Relationship Id="rId7" Type="http://schemas.openxmlformats.org/officeDocument/2006/relationships/hyperlink" Target="#Glossary!A1"/><Relationship Id="rId2" Type="http://schemas.openxmlformats.org/officeDocument/2006/relationships/chart" Target="../charts/chart78.xml"/><Relationship Id="rId1" Type="http://schemas.openxmlformats.org/officeDocument/2006/relationships/chart" Target="../charts/chart77.xml"/><Relationship Id="rId6" Type="http://schemas.openxmlformats.org/officeDocument/2006/relationships/hyperlink" Target="#Instructions!A1"/><Relationship Id="rId5" Type="http://schemas.openxmlformats.org/officeDocument/2006/relationships/chart" Target="../charts/chart80.xml"/><Relationship Id="rId4" Type="http://schemas.openxmlformats.org/officeDocument/2006/relationships/hyperlink" Target="#Menu!A1"/></Relationships>
</file>

<file path=xl/drawings/_rels/drawing2.xml.rels><?xml version="1.0" encoding="UTF-8" standalone="yes"?>
<Relationships xmlns="http://schemas.openxmlformats.org/package/2006/relationships"><Relationship Id="rId3" Type="http://schemas.openxmlformats.org/officeDocument/2006/relationships/hyperlink" Target="#Instructions!A1"/><Relationship Id="rId2" Type="http://schemas.openxmlformats.org/officeDocument/2006/relationships/hyperlink" Target="#'Balance Sheet Input'!A1"/><Relationship Id="rId1" Type="http://schemas.openxmlformats.org/officeDocument/2006/relationships/hyperlink" Target="#Menu!A1"/><Relationship Id="rId5" Type="http://schemas.openxmlformats.org/officeDocument/2006/relationships/image" Target="../media/image1.png"/><Relationship Id="rId4" Type="http://schemas.openxmlformats.org/officeDocument/2006/relationships/hyperlink" Target="#Glossary!A1"/></Relationships>
</file>

<file path=xl/drawings/_rels/drawing20.xml.rels><?xml version="1.0" encoding="UTF-8" standalone="yes"?>
<Relationships xmlns="http://schemas.openxmlformats.org/package/2006/relationships"><Relationship Id="rId3" Type="http://schemas.openxmlformats.org/officeDocument/2006/relationships/hyperlink" Target="#Glossary!A1"/><Relationship Id="rId2" Type="http://schemas.openxmlformats.org/officeDocument/2006/relationships/hyperlink" Target="#Instructions!A1"/><Relationship Id="rId1" Type="http://schemas.openxmlformats.org/officeDocument/2006/relationships/hyperlink" Target="#Menu!A1"/></Relationships>
</file>

<file path=xl/drawings/_rels/drawing21.xml.rels><?xml version="1.0" encoding="UTF-8" standalone="yes"?>
<Relationships xmlns="http://schemas.openxmlformats.org/package/2006/relationships"><Relationship Id="rId2" Type="http://schemas.openxmlformats.org/officeDocument/2006/relationships/hyperlink" Target="#Glossary!A1"/><Relationship Id="rId1" Type="http://schemas.openxmlformats.org/officeDocument/2006/relationships/hyperlink" Target="#Menu!A1"/></Relationships>
</file>

<file path=xl/drawings/_rels/drawing22.xml.rels><?xml version="1.0" encoding="UTF-8" standalone="yes"?>
<Relationships xmlns="http://schemas.openxmlformats.org/package/2006/relationships"><Relationship Id="rId2" Type="http://schemas.openxmlformats.org/officeDocument/2006/relationships/hyperlink" Target="#Instructions!A1"/><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3" Type="http://schemas.openxmlformats.org/officeDocument/2006/relationships/hyperlink" Target="#Instructions!A1"/><Relationship Id="rId2" Type="http://schemas.openxmlformats.org/officeDocument/2006/relationships/hyperlink" Target="#'Income-Expenditure Summary'!A1"/><Relationship Id="rId1" Type="http://schemas.openxmlformats.org/officeDocument/2006/relationships/hyperlink" Target="#Menu!A1"/><Relationship Id="rId4" Type="http://schemas.openxmlformats.org/officeDocument/2006/relationships/hyperlink" Target="#Glossary!A1"/></Relationships>
</file>

<file path=xl/drawings/_rels/drawing4.xml.rels><?xml version="1.0" encoding="UTF-8" standalone="yes"?>
<Relationships xmlns="http://schemas.openxmlformats.org/package/2006/relationships"><Relationship Id="rId8" Type="http://schemas.openxmlformats.org/officeDocument/2006/relationships/chart" Target="../charts/chart4.xml"/><Relationship Id="rId3" Type="http://schemas.openxmlformats.org/officeDocument/2006/relationships/hyperlink" Target="#Glossary!A1"/><Relationship Id="rId7" Type="http://schemas.openxmlformats.org/officeDocument/2006/relationships/chart" Target="../charts/chart3.xml"/><Relationship Id="rId2" Type="http://schemas.openxmlformats.org/officeDocument/2006/relationships/hyperlink" Target="#Instructions!A1"/><Relationship Id="rId1" Type="http://schemas.openxmlformats.org/officeDocument/2006/relationships/hyperlink" Target="#Menu!A1"/><Relationship Id="rId6" Type="http://schemas.openxmlformats.org/officeDocument/2006/relationships/chart" Target="../charts/chart2.xml"/><Relationship Id="rId5" Type="http://schemas.openxmlformats.org/officeDocument/2006/relationships/chart" Target="../charts/chart1.xml"/><Relationship Id="rId10" Type="http://schemas.openxmlformats.org/officeDocument/2006/relationships/chart" Target="../charts/chart6.xml"/><Relationship Id="rId4" Type="http://schemas.openxmlformats.org/officeDocument/2006/relationships/hyperlink" Target="#'Core Cost Summary-Input'!A1"/><Relationship Id="rId9" Type="http://schemas.openxmlformats.org/officeDocument/2006/relationships/chart" Target="../charts/chart5.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0.xml"/><Relationship Id="rId3" Type="http://schemas.openxmlformats.org/officeDocument/2006/relationships/hyperlink" Target="#Instructions!A1"/><Relationship Id="rId7" Type="http://schemas.openxmlformats.org/officeDocument/2006/relationships/chart" Target="../charts/chart9.xml"/><Relationship Id="rId2" Type="http://schemas.openxmlformats.org/officeDocument/2006/relationships/hyperlink" Target="#'Core Cost Summary-Input'!A1"/><Relationship Id="rId1" Type="http://schemas.openxmlformats.org/officeDocument/2006/relationships/hyperlink" Target="#Menu!A1"/><Relationship Id="rId6" Type="http://schemas.openxmlformats.org/officeDocument/2006/relationships/chart" Target="../charts/chart8.xml"/><Relationship Id="rId5" Type="http://schemas.openxmlformats.org/officeDocument/2006/relationships/chart" Target="../charts/chart7.xml"/><Relationship Id="rId10" Type="http://schemas.openxmlformats.org/officeDocument/2006/relationships/chart" Target="../charts/chart12.xml"/><Relationship Id="rId4" Type="http://schemas.openxmlformats.org/officeDocument/2006/relationships/hyperlink" Target="#Glossary!A1"/><Relationship Id="rId9"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hyperlink" Target="#Glossary!A1"/><Relationship Id="rId7" Type="http://schemas.openxmlformats.org/officeDocument/2006/relationships/chart" Target="../charts/chart15.xml"/><Relationship Id="rId2" Type="http://schemas.openxmlformats.org/officeDocument/2006/relationships/hyperlink" Target="#Instructions!A1"/><Relationship Id="rId1" Type="http://schemas.openxmlformats.org/officeDocument/2006/relationships/hyperlink" Target="#Menu!A1"/><Relationship Id="rId6" Type="http://schemas.openxmlformats.org/officeDocument/2006/relationships/chart" Target="../charts/chart14.xml"/><Relationship Id="rId5" Type="http://schemas.openxmlformats.org/officeDocument/2006/relationships/chart" Target="../charts/chart13.xml"/><Relationship Id="rId10" Type="http://schemas.openxmlformats.org/officeDocument/2006/relationships/chart" Target="../charts/chart18.xml"/><Relationship Id="rId4" Type="http://schemas.openxmlformats.org/officeDocument/2006/relationships/hyperlink" Target="#'Core Cost Summary-Input'!A1"/><Relationship Id="rId9" Type="http://schemas.openxmlformats.org/officeDocument/2006/relationships/chart" Target="../charts/chart17.xml"/></Relationships>
</file>

<file path=xl/drawings/_rels/drawing7.xml.rels><?xml version="1.0" encoding="UTF-8" standalone="yes"?>
<Relationships xmlns="http://schemas.openxmlformats.org/package/2006/relationships"><Relationship Id="rId8" Type="http://schemas.openxmlformats.org/officeDocument/2006/relationships/chart" Target="../charts/chart22.xml"/><Relationship Id="rId3" Type="http://schemas.openxmlformats.org/officeDocument/2006/relationships/hyperlink" Target="#Glossary!A1"/><Relationship Id="rId7" Type="http://schemas.openxmlformats.org/officeDocument/2006/relationships/chart" Target="../charts/chart21.xml"/><Relationship Id="rId2" Type="http://schemas.openxmlformats.org/officeDocument/2006/relationships/hyperlink" Target="#Instructions!A1"/><Relationship Id="rId1" Type="http://schemas.openxmlformats.org/officeDocument/2006/relationships/hyperlink" Target="#Menu!A1"/><Relationship Id="rId6" Type="http://schemas.openxmlformats.org/officeDocument/2006/relationships/chart" Target="../charts/chart20.xml"/><Relationship Id="rId5" Type="http://schemas.openxmlformats.org/officeDocument/2006/relationships/chart" Target="../charts/chart19.xml"/><Relationship Id="rId10" Type="http://schemas.openxmlformats.org/officeDocument/2006/relationships/chart" Target="../charts/chart24.xml"/><Relationship Id="rId4" Type="http://schemas.openxmlformats.org/officeDocument/2006/relationships/hyperlink" Target="#'Core Cost Summary-Input'!A1"/><Relationship Id="rId9" Type="http://schemas.openxmlformats.org/officeDocument/2006/relationships/chart" Target="../charts/chart23.xml"/></Relationships>
</file>

<file path=xl/drawings/_rels/drawing8.xml.rels><?xml version="1.0" encoding="UTF-8" standalone="yes"?>
<Relationships xmlns="http://schemas.openxmlformats.org/package/2006/relationships"><Relationship Id="rId8" Type="http://schemas.openxmlformats.org/officeDocument/2006/relationships/chart" Target="../charts/chart28.xml"/><Relationship Id="rId3" Type="http://schemas.openxmlformats.org/officeDocument/2006/relationships/hyperlink" Target="#Glossary!A1"/><Relationship Id="rId7" Type="http://schemas.openxmlformats.org/officeDocument/2006/relationships/chart" Target="../charts/chart27.xml"/><Relationship Id="rId2" Type="http://schemas.openxmlformats.org/officeDocument/2006/relationships/hyperlink" Target="#Instructions!A1"/><Relationship Id="rId1" Type="http://schemas.openxmlformats.org/officeDocument/2006/relationships/hyperlink" Target="#Menu!A1"/><Relationship Id="rId6" Type="http://schemas.openxmlformats.org/officeDocument/2006/relationships/chart" Target="../charts/chart26.xml"/><Relationship Id="rId5" Type="http://schemas.openxmlformats.org/officeDocument/2006/relationships/chart" Target="../charts/chart25.xml"/><Relationship Id="rId10" Type="http://schemas.openxmlformats.org/officeDocument/2006/relationships/chart" Target="../charts/chart30.xml"/><Relationship Id="rId4" Type="http://schemas.openxmlformats.org/officeDocument/2006/relationships/hyperlink" Target="#'Core Cost Summary-Input'!A1"/><Relationship Id="rId9" Type="http://schemas.openxmlformats.org/officeDocument/2006/relationships/chart" Target="../charts/chart29.xml"/></Relationships>
</file>

<file path=xl/drawings/_rels/drawing9.xml.rels><?xml version="1.0" encoding="UTF-8" standalone="yes"?>
<Relationships xmlns="http://schemas.openxmlformats.org/package/2006/relationships"><Relationship Id="rId8" Type="http://schemas.openxmlformats.org/officeDocument/2006/relationships/chart" Target="../charts/chart34.xml"/><Relationship Id="rId3" Type="http://schemas.openxmlformats.org/officeDocument/2006/relationships/hyperlink" Target="#Glossary!A1"/><Relationship Id="rId7" Type="http://schemas.openxmlformats.org/officeDocument/2006/relationships/chart" Target="../charts/chart33.xml"/><Relationship Id="rId2" Type="http://schemas.openxmlformats.org/officeDocument/2006/relationships/hyperlink" Target="#Instructions!A1"/><Relationship Id="rId1" Type="http://schemas.openxmlformats.org/officeDocument/2006/relationships/hyperlink" Target="#Menu!A1"/><Relationship Id="rId6" Type="http://schemas.openxmlformats.org/officeDocument/2006/relationships/chart" Target="../charts/chart32.xml"/><Relationship Id="rId5" Type="http://schemas.openxmlformats.org/officeDocument/2006/relationships/chart" Target="../charts/chart31.xml"/><Relationship Id="rId10" Type="http://schemas.openxmlformats.org/officeDocument/2006/relationships/chart" Target="../charts/chart36.xml"/><Relationship Id="rId4" Type="http://schemas.openxmlformats.org/officeDocument/2006/relationships/hyperlink" Target="#'Core Cost Summary-Input'!A1"/><Relationship Id="rId9" Type="http://schemas.openxmlformats.org/officeDocument/2006/relationships/chart" Target="../charts/chart35.xml"/></Relationships>
</file>

<file path=xl/drawings/drawing1.xml><?xml version="1.0" encoding="utf-8"?>
<xdr:wsDr xmlns:xdr="http://schemas.openxmlformats.org/drawingml/2006/spreadsheetDrawing" xmlns:a="http://schemas.openxmlformats.org/drawingml/2006/main">
  <xdr:twoCellAnchor editAs="oneCell">
    <xdr:from>
      <xdr:col>5</xdr:col>
      <xdr:colOff>200025</xdr:colOff>
      <xdr:row>2</xdr:row>
      <xdr:rowOff>57150</xdr:rowOff>
    </xdr:from>
    <xdr:to>
      <xdr:col>7</xdr:col>
      <xdr:colOff>485775</xdr:colOff>
      <xdr:row>5</xdr:row>
      <xdr:rowOff>19050</xdr:rowOff>
    </xdr:to>
    <xdr:pic>
      <xdr:nvPicPr>
        <xdr:cNvPr id="666688" name="Picture 1" descr="Seeplogo">
          <a:extLst>
            <a:ext uri="{FF2B5EF4-FFF2-40B4-BE49-F238E27FC236}">
              <a16:creationId xmlns:a16="http://schemas.microsoft.com/office/drawing/2014/main" id="{00000000-0008-0000-0100-0000402C0A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81200" y="390525"/>
          <a:ext cx="15049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28575</xdr:colOff>
      <xdr:row>10</xdr:row>
      <xdr:rowOff>0</xdr:rowOff>
    </xdr:from>
    <xdr:to>
      <xdr:col>9</xdr:col>
      <xdr:colOff>152400</xdr:colOff>
      <xdr:row>10</xdr:row>
      <xdr:rowOff>276225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00000000-0008-0000-0100-000003000000}"/>
            </a:ext>
          </a:extLst>
        </xdr:cNvPr>
        <xdr:cNvSpPr/>
      </xdr:nvSpPr>
      <xdr:spPr>
        <a:xfrm>
          <a:off x="1809750" y="1895475"/>
          <a:ext cx="2562225" cy="27622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200"/>
            <a:t>SET-UP</a:t>
          </a:r>
          <a:r>
            <a:rPr lang="en-US" sz="1200" baseline="0"/>
            <a:t> SHEET</a:t>
          </a:r>
          <a:endParaRPr lang="en-US" sz="1200"/>
        </a:p>
      </xdr:txBody>
    </xdr:sp>
    <xdr:clientData/>
  </xdr:twoCellAnchor>
  <xdr:twoCellAnchor>
    <xdr:from>
      <xdr:col>5</xdr:col>
      <xdr:colOff>28575</xdr:colOff>
      <xdr:row>12</xdr:row>
      <xdr:rowOff>0</xdr:rowOff>
    </xdr:from>
    <xdr:to>
      <xdr:col>9</xdr:col>
      <xdr:colOff>152400</xdr:colOff>
      <xdr:row>12</xdr:row>
      <xdr:rowOff>276225</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00000000-0008-0000-0100-000004000000}"/>
            </a:ext>
          </a:extLst>
        </xdr:cNvPr>
        <xdr:cNvSpPr/>
      </xdr:nvSpPr>
      <xdr:spPr>
        <a:xfrm>
          <a:off x="1809750" y="2266950"/>
          <a:ext cx="2562225" cy="27622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200"/>
            <a:t>BALANCE SHEET INPUT</a:t>
          </a:r>
        </a:p>
      </xdr:txBody>
    </xdr:sp>
    <xdr:clientData/>
  </xdr:twoCellAnchor>
  <xdr:twoCellAnchor>
    <xdr:from>
      <xdr:col>5</xdr:col>
      <xdr:colOff>38100</xdr:colOff>
      <xdr:row>14</xdr:row>
      <xdr:rowOff>0</xdr:rowOff>
    </xdr:from>
    <xdr:to>
      <xdr:col>9</xdr:col>
      <xdr:colOff>161925</xdr:colOff>
      <xdr:row>14</xdr:row>
      <xdr:rowOff>247650</xdr:rowOff>
    </xdr:to>
    <xdr:sp macro="" textlink="">
      <xdr:nvSpPr>
        <xdr:cNvPr id="6" name="Rectangle 5">
          <a:extLst>
            <a:ext uri="{FF2B5EF4-FFF2-40B4-BE49-F238E27FC236}">
              <a16:creationId xmlns:a16="http://schemas.microsoft.com/office/drawing/2014/main" id="{00000000-0008-0000-0100-000006000000}"/>
            </a:ext>
          </a:extLst>
        </xdr:cNvPr>
        <xdr:cNvSpPr/>
      </xdr:nvSpPr>
      <xdr:spPr>
        <a:xfrm>
          <a:off x="1826683" y="2635250"/>
          <a:ext cx="2579159" cy="247650"/>
        </a:xfrm>
        <a:prstGeom prst="rect">
          <a:avLst/>
        </a:prstGeom>
        <a:ln>
          <a:solidFill>
            <a:schemeClr val="accent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n-US" sz="1200"/>
            <a:t>INCOME STATEMENT </a:t>
          </a:r>
          <a:r>
            <a:rPr lang="en-US" sz="1200" baseline="0"/>
            <a:t>INPUT BY YEAR</a:t>
          </a:r>
        </a:p>
      </xdr:txBody>
    </xdr:sp>
    <xdr:clientData/>
  </xdr:twoCellAnchor>
  <xdr:twoCellAnchor>
    <xdr:from>
      <xdr:col>2</xdr:col>
      <xdr:colOff>9525</xdr:colOff>
      <xdr:row>46</xdr:row>
      <xdr:rowOff>76200</xdr:rowOff>
    </xdr:from>
    <xdr:to>
      <xdr:col>7</xdr:col>
      <xdr:colOff>47625</xdr:colOff>
      <xdr:row>48</xdr:row>
      <xdr:rowOff>38100</xdr:rowOff>
    </xdr:to>
    <xdr:sp macro="" textlink="">
      <xdr:nvSpPr>
        <xdr:cNvPr id="8" name="Rectangle 7">
          <a:hlinkClick xmlns:r="http://schemas.openxmlformats.org/officeDocument/2006/relationships" r:id="rId4"/>
          <a:extLst>
            <a:ext uri="{FF2B5EF4-FFF2-40B4-BE49-F238E27FC236}">
              <a16:creationId xmlns:a16="http://schemas.microsoft.com/office/drawing/2014/main" id="{00000000-0008-0000-0100-000008000000}"/>
            </a:ext>
          </a:extLst>
        </xdr:cNvPr>
        <xdr:cNvSpPr/>
      </xdr:nvSpPr>
      <xdr:spPr>
        <a:xfrm>
          <a:off x="762000" y="4867275"/>
          <a:ext cx="2543175" cy="285750"/>
        </a:xfrm>
        <a:prstGeom prst="rect">
          <a:avLst/>
        </a:prstGeom>
        <a:solidFill>
          <a:schemeClr val="accent5">
            <a:lumMod val="50000"/>
          </a:schemeClr>
        </a:solidFill>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en-US" sz="1200"/>
            <a:t>INCOME </a:t>
          </a:r>
          <a:r>
            <a:rPr lang="en-US" sz="1200" baseline="0"/>
            <a:t> &amp; </a:t>
          </a:r>
          <a:r>
            <a:rPr lang="en-US" sz="1200"/>
            <a:t>EXPENDITURE</a:t>
          </a:r>
          <a:r>
            <a:rPr lang="en-US" sz="1200" baseline="0"/>
            <a:t> SUMMARY</a:t>
          </a:r>
          <a:endParaRPr lang="en-US" sz="1200"/>
        </a:p>
      </xdr:txBody>
    </xdr:sp>
    <xdr:clientData/>
  </xdr:twoCellAnchor>
  <xdr:twoCellAnchor>
    <xdr:from>
      <xdr:col>5</xdr:col>
      <xdr:colOff>38100</xdr:colOff>
      <xdr:row>25</xdr:row>
      <xdr:rowOff>28575</xdr:rowOff>
    </xdr:from>
    <xdr:to>
      <xdr:col>9</xdr:col>
      <xdr:colOff>161925</xdr:colOff>
      <xdr:row>27</xdr:row>
      <xdr:rowOff>9525</xdr:rowOff>
    </xdr:to>
    <xdr:sp macro="" textlink="">
      <xdr:nvSpPr>
        <xdr:cNvPr id="9" name="Rectangle 8">
          <a:hlinkClick xmlns:r="http://schemas.openxmlformats.org/officeDocument/2006/relationships" r:id="rId5"/>
          <a:extLst>
            <a:ext uri="{FF2B5EF4-FFF2-40B4-BE49-F238E27FC236}">
              <a16:creationId xmlns:a16="http://schemas.microsoft.com/office/drawing/2014/main" id="{00000000-0008-0000-0100-000009000000}"/>
            </a:ext>
          </a:extLst>
        </xdr:cNvPr>
        <xdr:cNvSpPr/>
      </xdr:nvSpPr>
      <xdr:spPr>
        <a:xfrm>
          <a:off x="1819275" y="4048125"/>
          <a:ext cx="2562225" cy="285750"/>
        </a:xfrm>
        <a:prstGeom prst="rect">
          <a:avLst/>
        </a:prstGeom>
        <a:solidFill>
          <a:schemeClr val="accent4">
            <a:lumMod val="75000"/>
          </a:schemeClr>
        </a:solidFill>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en-US" sz="1200"/>
            <a:t>CORE COST SUMMARY/INPUT</a:t>
          </a:r>
        </a:p>
      </xdr:txBody>
    </xdr:sp>
    <xdr:clientData/>
  </xdr:twoCellAnchor>
  <xdr:twoCellAnchor>
    <xdr:from>
      <xdr:col>7</xdr:col>
      <xdr:colOff>104775</xdr:colOff>
      <xdr:row>46</xdr:row>
      <xdr:rowOff>76200</xdr:rowOff>
    </xdr:from>
    <xdr:to>
      <xdr:col>11</xdr:col>
      <xdr:colOff>228600</xdr:colOff>
      <xdr:row>48</xdr:row>
      <xdr:rowOff>38100</xdr:rowOff>
    </xdr:to>
    <xdr:sp macro="" textlink="">
      <xdr:nvSpPr>
        <xdr:cNvPr id="13" name="Rectangle 12">
          <a:hlinkClick xmlns:r="http://schemas.openxmlformats.org/officeDocument/2006/relationships" r:id="rId6"/>
          <a:extLst>
            <a:ext uri="{FF2B5EF4-FFF2-40B4-BE49-F238E27FC236}">
              <a16:creationId xmlns:a16="http://schemas.microsoft.com/office/drawing/2014/main" id="{00000000-0008-0000-0100-00000D000000}"/>
            </a:ext>
          </a:extLst>
        </xdr:cNvPr>
        <xdr:cNvSpPr/>
      </xdr:nvSpPr>
      <xdr:spPr>
        <a:xfrm>
          <a:off x="3105150" y="6829425"/>
          <a:ext cx="2562225" cy="285750"/>
        </a:xfrm>
        <a:prstGeom prst="rect">
          <a:avLst/>
        </a:prstGeom>
        <a:solidFill>
          <a:schemeClr val="accent5">
            <a:lumMod val="50000"/>
          </a:schemeClr>
        </a:solidFill>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en-US" sz="1200"/>
            <a:t>FINANCIAL INDICATORS OUTPUT</a:t>
          </a:r>
        </a:p>
      </xdr:txBody>
    </xdr:sp>
    <xdr:clientData/>
  </xdr:twoCellAnchor>
  <xdr:twoCellAnchor>
    <xdr:from>
      <xdr:col>5</xdr:col>
      <xdr:colOff>19050</xdr:colOff>
      <xdr:row>48</xdr:row>
      <xdr:rowOff>95250</xdr:rowOff>
    </xdr:from>
    <xdr:to>
      <xdr:col>9</xdr:col>
      <xdr:colOff>142875</xdr:colOff>
      <xdr:row>50</xdr:row>
      <xdr:rowOff>133350</xdr:rowOff>
    </xdr:to>
    <xdr:sp macro="" textlink="">
      <xdr:nvSpPr>
        <xdr:cNvPr id="14" name="Rectangle 13">
          <a:hlinkClick xmlns:r="http://schemas.openxmlformats.org/officeDocument/2006/relationships" r:id="rId7"/>
          <a:extLst>
            <a:ext uri="{FF2B5EF4-FFF2-40B4-BE49-F238E27FC236}">
              <a16:creationId xmlns:a16="http://schemas.microsoft.com/office/drawing/2014/main" id="{00000000-0008-0000-0100-00000E000000}"/>
            </a:ext>
          </a:extLst>
        </xdr:cNvPr>
        <xdr:cNvSpPr/>
      </xdr:nvSpPr>
      <xdr:spPr>
        <a:xfrm>
          <a:off x="1800225" y="7172325"/>
          <a:ext cx="2562225" cy="285750"/>
        </a:xfrm>
        <a:prstGeom prst="rect">
          <a:avLst/>
        </a:prstGeom>
        <a:solidFill>
          <a:schemeClr val="accent5">
            <a:lumMod val="50000"/>
          </a:schemeClr>
        </a:solidFill>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en-US" sz="1200"/>
            <a:t>ADDITIONAL FINANCIAL</a:t>
          </a:r>
          <a:r>
            <a:rPr lang="en-US" sz="1200" baseline="0"/>
            <a:t> ANALYSIS</a:t>
          </a:r>
          <a:endParaRPr lang="en-US" sz="1200"/>
        </a:p>
      </xdr:txBody>
    </xdr:sp>
    <xdr:clientData/>
  </xdr:twoCellAnchor>
  <xdr:twoCellAnchor>
    <xdr:from>
      <xdr:col>4</xdr:col>
      <xdr:colOff>200025</xdr:colOff>
      <xdr:row>33</xdr:row>
      <xdr:rowOff>76200</xdr:rowOff>
    </xdr:from>
    <xdr:to>
      <xdr:col>9</xdr:col>
      <xdr:colOff>542925</xdr:colOff>
      <xdr:row>35</xdr:row>
      <xdr:rowOff>38100</xdr:rowOff>
    </xdr:to>
    <xdr:sp macro="" textlink="">
      <xdr:nvSpPr>
        <xdr:cNvPr id="12" name="Rectangle 11">
          <a:hlinkClick xmlns:r="http://schemas.openxmlformats.org/officeDocument/2006/relationships" r:id="rId8"/>
          <a:extLst>
            <a:ext uri="{FF2B5EF4-FFF2-40B4-BE49-F238E27FC236}">
              <a16:creationId xmlns:a16="http://schemas.microsoft.com/office/drawing/2014/main" id="{00000000-0008-0000-0100-00000C000000}"/>
            </a:ext>
          </a:extLst>
        </xdr:cNvPr>
        <xdr:cNvSpPr/>
      </xdr:nvSpPr>
      <xdr:spPr>
        <a:xfrm>
          <a:off x="1371600" y="4772025"/>
          <a:ext cx="3390900" cy="314325"/>
        </a:xfrm>
        <a:prstGeom prst="rect">
          <a:avLst/>
        </a:prstGeom>
        <a:solidFill>
          <a:schemeClr val="accent3">
            <a:lumMod val="50000"/>
          </a:schemeClr>
        </a:solidFill>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en-US" sz="1200"/>
            <a:t>MULTI-YEAR PRODUCT  PERFORMANCE </a:t>
          </a:r>
          <a:r>
            <a:rPr lang="en-US" sz="1200" baseline="0"/>
            <a:t>ANALYSIS</a:t>
          </a:r>
          <a:endParaRPr lang="en-US" sz="1200"/>
        </a:p>
      </xdr:txBody>
    </xdr:sp>
    <xdr:clientData/>
  </xdr:twoCellAnchor>
  <xdr:twoCellAnchor>
    <xdr:from>
      <xdr:col>5</xdr:col>
      <xdr:colOff>28575</xdr:colOff>
      <xdr:row>28</xdr:row>
      <xdr:rowOff>38100</xdr:rowOff>
    </xdr:from>
    <xdr:to>
      <xdr:col>9</xdr:col>
      <xdr:colOff>152400</xdr:colOff>
      <xdr:row>30</xdr:row>
      <xdr:rowOff>85725</xdr:rowOff>
    </xdr:to>
    <xdr:sp macro="" textlink="">
      <xdr:nvSpPr>
        <xdr:cNvPr id="15" name="Rectangle 14">
          <a:hlinkClick xmlns:r="http://schemas.openxmlformats.org/officeDocument/2006/relationships" r:id="rId9"/>
          <a:extLst>
            <a:ext uri="{FF2B5EF4-FFF2-40B4-BE49-F238E27FC236}">
              <a16:creationId xmlns:a16="http://schemas.microsoft.com/office/drawing/2014/main" id="{00000000-0008-0000-0100-00000F000000}"/>
            </a:ext>
          </a:extLst>
        </xdr:cNvPr>
        <xdr:cNvSpPr/>
      </xdr:nvSpPr>
      <xdr:spPr>
        <a:xfrm>
          <a:off x="1809750" y="4429125"/>
          <a:ext cx="2562225" cy="314325"/>
        </a:xfrm>
        <a:prstGeom prst="rect">
          <a:avLst/>
        </a:prstGeom>
        <a:solidFill>
          <a:schemeClr val="accent4">
            <a:lumMod val="75000"/>
          </a:schemeClr>
        </a:solidFill>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en-US" sz="1200"/>
            <a:t>FINANCIAL PROJECTIONS</a:t>
          </a:r>
        </a:p>
      </xdr:txBody>
    </xdr:sp>
    <xdr:clientData/>
  </xdr:twoCellAnchor>
  <xdr:twoCellAnchor>
    <xdr:from>
      <xdr:col>2</xdr:col>
      <xdr:colOff>0</xdr:colOff>
      <xdr:row>52</xdr:row>
      <xdr:rowOff>66675</xdr:rowOff>
    </xdr:from>
    <xdr:to>
      <xdr:col>7</xdr:col>
      <xdr:colOff>57150</xdr:colOff>
      <xdr:row>54</xdr:row>
      <xdr:rowOff>28575</xdr:rowOff>
    </xdr:to>
    <xdr:sp macro="" textlink="">
      <xdr:nvSpPr>
        <xdr:cNvPr id="17" name="Rectangle 16">
          <a:hlinkClick xmlns:r="http://schemas.openxmlformats.org/officeDocument/2006/relationships" r:id="rId10"/>
          <a:extLst>
            <a:ext uri="{FF2B5EF4-FFF2-40B4-BE49-F238E27FC236}">
              <a16:creationId xmlns:a16="http://schemas.microsoft.com/office/drawing/2014/main" id="{00000000-0008-0000-0100-000011000000}"/>
            </a:ext>
          </a:extLst>
        </xdr:cNvPr>
        <xdr:cNvSpPr/>
      </xdr:nvSpPr>
      <xdr:spPr>
        <a:xfrm>
          <a:off x="495300" y="7429500"/>
          <a:ext cx="2562225" cy="314325"/>
        </a:xfrm>
        <a:prstGeom prst="rect">
          <a:avLst/>
        </a:prstGeom>
        <a:solidFill>
          <a:schemeClr val="accent2">
            <a:lumMod val="50000"/>
          </a:schemeClr>
        </a:solidFill>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en-US" sz="1200"/>
            <a:t>INSTRUCTIONS</a:t>
          </a:r>
        </a:p>
      </xdr:txBody>
    </xdr:sp>
    <xdr:clientData/>
  </xdr:twoCellAnchor>
  <xdr:twoCellAnchor>
    <xdr:from>
      <xdr:col>7</xdr:col>
      <xdr:colOff>123825</xdr:colOff>
      <xdr:row>52</xdr:row>
      <xdr:rowOff>66675</xdr:rowOff>
    </xdr:from>
    <xdr:to>
      <xdr:col>11</xdr:col>
      <xdr:colOff>247650</xdr:colOff>
      <xdr:row>54</xdr:row>
      <xdr:rowOff>28575</xdr:rowOff>
    </xdr:to>
    <xdr:sp macro="" textlink="">
      <xdr:nvSpPr>
        <xdr:cNvPr id="18" name="Rectangle 17">
          <a:hlinkClick xmlns:r="http://schemas.openxmlformats.org/officeDocument/2006/relationships" r:id="rId11"/>
          <a:extLst>
            <a:ext uri="{FF2B5EF4-FFF2-40B4-BE49-F238E27FC236}">
              <a16:creationId xmlns:a16="http://schemas.microsoft.com/office/drawing/2014/main" id="{00000000-0008-0000-0100-000012000000}"/>
            </a:ext>
          </a:extLst>
        </xdr:cNvPr>
        <xdr:cNvSpPr/>
      </xdr:nvSpPr>
      <xdr:spPr>
        <a:xfrm>
          <a:off x="3124200" y="7429500"/>
          <a:ext cx="2562225" cy="314325"/>
        </a:xfrm>
        <a:prstGeom prst="rect">
          <a:avLst/>
        </a:prstGeom>
        <a:solidFill>
          <a:schemeClr val="accent2">
            <a:lumMod val="50000"/>
          </a:schemeClr>
        </a:solidFill>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en-US" sz="1200"/>
            <a:t>GLOSSARY</a:t>
          </a:r>
        </a:p>
      </xdr:txBody>
    </xdr:sp>
    <xdr:clientData/>
  </xdr:twoCellAnchor>
  <mc:AlternateContent xmlns:mc="http://schemas.openxmlformats.org/markup-compatibility/2006">
    <mc:Choice xmlns:a14="http://schemas.microsoft.com/office/drawing/2010/main" Requires="a14">
      <xdr:twoCellAnchor>
        <xdr:from>
          <xdr:col>6</xdr:col>
          <xdr:colOff>314325</xdr:colOff>
          <xdr:row>21</xdr:row>
          <xdr:rowOff>95250</xdr:rowOff>
        </xdr:from>
        <xdr:to>
          <xdr:col>7</xdr:col>
          <xdr:colOff>466725</xdr:colOff>
          <xdr:row>23</xdr:row>
          <xdr:rowOff>9525</xdr:rowOff>
        </xdr:to>
        <xdr:sp macro="" textlink="">
          <xdr:nvSpPr>
            <xdr:cNvPr id="666629" name="Button 5" hidden="1">
              <a:extLst>
                <a:ext uri="{63B3BB69-23CF-44E3-9099-C40C66FF867C}">
                  <a14:compatExt spid="_x0000_s666629"/>
                </a:ext>
                <a:ext uri="{FF2B5EF4-FFF2-40B4-BE49-F238E27FC236}">
                  <a16:creationId xmlns:a16="http://schemas.microsoft.com/office/drawing/2014/main" id="{00000000-0008-0000-0100-0000052C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Cyr"/>
                  <a:cs typeface="Arial Cyr"/>
                </a:rPr>
                <a:t>2018</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21</xdr:row>
          <xdr:rowOff>95250</xdr:rowOff>
        </xdr:from>
        <xdr:to>
          <xdr:col>6</xdr:col>
          <xdr:colOff>171450</xdr:colOff>
          <xdr:row>23</xdr:row>
          <xdr:rowOff>9525</xdr:rowOff>
        </xdr:to>
        <xdr:sp macro="" textlink="">
          <xdr:nvSpPr>
            <xdr:cNvPr id="666630" name="Button 6" hidden="1">
              <a:extLst>
                <a:ext uri="{63B3BB69-23CF-44E3-9099-C40C66FF867C}">
                  <a14:compatExt spid="_x0000_s666630"/>
                </a:ext>
                <a:ext uri="{FF2B5EF4-FFF2-40B4-BE49-F238E27FC236}">
                  <a16:creationId xmlns:a16="http://schemas.microsoft.com/office/drawing/2014/main" id="{00000000-0008-0000-0100-0000062C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Cyr"/>
                  <a:cs typeface="Arial Cyr"/>
                </a:rPr>
                <a:t>2014</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19</xdr:row>
          <xdr:rowOff>104775</xdr:rowOff>
        </xdr:from>
        <xdr:to>
          <xdr:col>9</xdr:col>
          <xdr:colOff>161925</xdr:colOff>
          <xdr:row>21</xdr:row>
          <xdr:rowOff>19050</xdr:rowOff>
        </xdr:to>
        <xdr:sp macro="" textlink="">
          <xdr:nvSpPr>
            <xdr:cNvPr id="666631" name="Button 7" hidden="1">
              <a:extLst>
                <a:ext uri="{63B3BB69-23CF-44E3-9099-C40C66FF867C}">
                  <a14:compatExt spid="_x0000_s666631"/>
                </a:ext>
                <a:ext uri="{FF2B5EF4-FFF2-40B4-BE49-F238E27FC236}">
                  <a16:creationId xmlns:a16="http://schemas.microsoft.com/office/drawing/2014/main" id="{00000000-0008-0000-0100-0000072C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Cyr"/>
                  <a:cs typeface="Arial Cyr"/>
                </a:rPr>
                <a:t>2021</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323850</xdr:colOff>
          <xdr:row>19</xdr:row>
          <xdr:rowOff>104775</xdr:rowOff>
        </xdr:from>
        <xdr:to>
          <xdr:col>7</xdr:col>
          <xdr:colOff>476250</xdr:colOff>
          <xdr:row>21</xdr:row>
          <xdr:rowOff>19050</xdr:rowOff>
        </xdr:to>
        <xdr:sp macro="" textlink="">
          <xdr:nvSpPr>
            <xdr:cNvPr id="666632" name="Button 8" hidden="1">
              <a:extLst>
                <a:ext uri="{63B3BB69-23CF-44E3-9099-C40C66FF867C}">
                  <a14:compatExt spid="_x0000_s666632"/>
                </a:ext>
                <a:ext uri="{FF2B5EF4-FFF2-40B4-BE49-F238E27FC236}">
                  <a16:creationId xmlns:a16="http://schemas.microsoft.com/office/drawing/2014/main" id="{00000000-0008-0000-0100-0000082C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Cyr"/>
                  <a:cs typeface="Arial Cyr"/>
                </a:rPr>
                <a:t>2017</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15</xdr:row>
          <xdr:rowOff>28575</xdr:rowOff>
        </xdr:from>
        <xdr:to>
          <xdr:col>6</xdr:col>
          <xdr:colOff>180975</xdr:colOff>
          <xdr:row>17</xdr:row>
          <xdr:rowOff>38100</xdr:rowOff>
        </xdr:to>
        <xdr:sp macro="" textlink="">
          <xdr:nvSpPr>
            <xdr:cNvPr id="666634" name="Button 10" hidden="1">
              <a:extLst>
                <a:ext uri="{63B3BB69-23CF-44E3-9099-C40C66FF867C}">
                  <a14:compatExt spid="_x0000_s666634"/>
                </a:ext>
                <a:ext uri="{FF2B5EF4-FFF2-40B4-BE49-F238E27FC236}">
                  <a16:creationId xmlns:a16="http://schemas.microsoft.com/office/drawing/2014/main" id="{00000000-0008-0000-0100-00000A2C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Cyr"/>
                  <a:cs typeface="Arial Cyr"/>
                </a:rPr>
                <a:t>2011</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323850</xdr:colOff>
          <xdr:row>15</xdr:row>
          <xdr:rowOff>28575</xdr:rowOff>
        </xdr:from>
        <xdr:to>
          <xdr:col>7</xdr:col>
          <xdr:colOff>476250</xdr:colOff>
          <xdr:row>17</xdr:row>
          <xdr:rowOff>38100</xdr:rowOff>
        </xdr:to>
        <xdr:sp macro="" textlink="">
          <xdr:nvSpPr>
            <xdr:cNvPr id="666635" name="Button 11" hidden="1">
              <a:extLst>
                <a:ext uri="{63B3BB69-23CF-44E3-9099-C40C66FF867C}">
                  <a14:compatExt spid="_x0000_s666635"/>
                </a:ext>
                <a:ext uri="{FF2B5EF4-FFF2-40B4-BE49-F238E27FC236}">
                  <a16:creationId xmlns:a16="http://schemas.microsoft.com/office/drawing/2014/main" id="{00000000-0008-0000-0100-00000B2C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Cyr"/>
                  <a:cs typeface="Arial Cyr"/>
                </a:rPr>
                <a:t>2015</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15</xdr:row>
          <xdr:rowOff>28575</xdr:rowOff>
        </xdr:from>
        <xdr:to>
          <xdr:col>9</xdr:col>
          <xdr:colOff>161925</xdr:colOff>
          <xdr:row>17</xdr:row>
          <xdr:rowOff>38100</xdr:rowOff>
        </xdr:to>
        <xdr:sp macro="" textlink="">
          <xdr:nvSpPr>
            <xdr:cNvPr id="666636" name="Button 12" hidden="1">
              <a:extLst>
                <a:ext uri="{63B3BB69-23CF-44E3-9099-C40C66FF867C}">
                  <a14:compatExt spid="_x0000_s666636"/>
                </a:ext>
                <a:ext uri="{FF2B5EF4-FFF2-40B4-BE49-F238E27FC236}">
                  <a16:creationId xmlns:a16="http://schemas.microsoft.com/office/drawing/2014/main" id="{00000000-0008-0000-0100-00000C2C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Cyr"/>
                  <a:cs typeface="Arial Cyr"/>
                </a:rPr>
                <a:t>2019</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17</xdr:row>
          <xdr:rowOff>114300</xdr:rowOff>
        </xdr:from>
        <xdr:to>
          <xdr:col>6</xdr:col>
          <xdr:colOff>171450</xdr:colOff>
          <xdr:row>19</xdr:row>
          <xdr:rowOff>28575</xdr:rowOff>
        </xdr:to>
        <xdr:sp macro="" textlink="">
          <xdr:nvSpPr>
            <xdr:cNvPr id="666637" name="Button 13" hidden="1">
              <a:extLst>
                <a:ext uri="{63B3BB69-23CF-44E3-9099-C40C66FF867C}">
                  <a14:compatExt spid="_x0000_s666637"/>
                </a:ext>
                <a:ext uri="{FF2B5EF4-FFF2-40B4-BE49-F238E27FC236}">
                  <a16:creationId xmlns:a16="http://schemas.microsoft.com/office/drawing/2014/main" id="{00000000-0008-0000-0100-00000D2C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Cyr"/>
                  <a:cs typeface="Arial Cyr"/>
                </a:rPr>
                <a:t>2012</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323850</xdr:colOff>
          <xdr:row>17</xdr:row>
          <xdr:rowOff>114300</xdr:rowOff>
        </xdr:from>
        <xdr:to>
          <xdr:col>7</xdr:col>
          <xdr:colOff>476250</xdr:colOff>
          <xdr:row>19</xdr:row>
          <xdr:rowOff>28575</xdr:rowOff>
        </xdr:to>
        <xdr:sp macro="" textlink="">
          <xdr:nvSpPr>
            <xdr:cNvPr id="666638" name="Button 14" hidden="1">
              <a:extLst>
                <a:ext uri="{63B3BB69-23CF-44E3-9099-C40C66FF867C}">
                  <a14:compatExt spid="_x0000_s666638"/>
                </a:ext>
                <a:ext uri="{FF2B5EF4-FFF2-40B4-BE49-F238E27FC236}">
                  <a16:creationId xmlns:a16="http://schemas.microsoft.com/office/drawing/2014/main" id="{00000000-0008-0000-0100-00000E2C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Cyr"/>
                  <a:cs typeface="Arial Cyr"/>
                </a:rPr>
                <a:t>2016</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17</xdr:row>
          <xdr:rowOff>114300</xdr:rowOff>
        </xdr:from>
        <xdr:to>
          <xdr:col>9</xdr:col>
          <xdr:colOff>161925</xdr:colOff>
          <xdr:row>19</xdr:row>
          <xdr:rowOff>28575</xdr:rowOff>
        </xdr:to>
        <xdr:sp macro="" textlink="">
          <xdr:nvSpPr>
            <xdr:cNvPr id="666639" name="Button 15" hidden="1">
              <a:extLst>
                <a:ext uri="{63B3BB69-23CF-44E3-9099-C40C66FF867C}">
                  <a14:compatExt spid="_x0000_s666639"/>
                </a:ext>
                <a:ext uri="{FF2B5EF4-FFF2-40B4-BE49-F238E27FC236}">
                  <a16:creationId xmlns:a16="http://schemas.microsoft.com/office/drawing/2014/main" id="{00000000-0008-0000-0100-00000F2C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Cyr"/>
                  <a:cs typeface="Arial Cyr"/>
                </a:rPr>
                <a:t>2020</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19</xdr:row>
          <xdr:rowOff>104775</xdr:rowOff>
        </xdr:from>
        <xdr:to>
          <xdr:col>6</xdr:col>
          <xdr:colOff>171450</xdr:colOff>
          <xdr:row>21</xdr:row>
          <xdr:rowOff>19050</xdr:rowOff>
        </xdr:to>
        <xdr:sp macro="" textlink="">
          <xdr:nvSpPr>
            <xdr:cNvPr id="666640" name="Button 16" hidden="1">
              <a:extLst>
                <a:ext uri="{63B3BB69-23CF-44E3-9099-C40C66FF867C}">
                  <a14:compatExt spid="_x0000_s666640"/>
                </a:ext>
                <a:ext uri="{FF2B5EF4-FFF2-40B4-BE49-F238E27FC236}">
                  <a16:creationId xmlns:a16="http://schemas.microsoft.com/office/drawing/2014/main" id="{00000000-0008-0000-0100-0000102C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Cyr"/>
                  <a:cs typeface="Arial Cyr"/>
                </a:rPr>
                <a:t>2013</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295275</xdr:colOff>
          <xdr:row>42</xdr:row>
          <xdr:rowOff>95250</xdr:rowOff>
        </xdr:from>
        <xdr:to>
          <xdr:col>7</xdr:col>
          <xdr:colOff>447675</xdr:colOff>
          <xdr:row>44</xdr:row>
          <xdr:rowOff>9525</xdr:rowOff>
        </xdr:to>
        <xdr:sp macro="" textlink="">
          <xdr:nvSpPr>
            <xdr:cNvPr id="666641" name="Button 17" hidden="1">
              <a:extLst>
                <a:ext uri="{63B3BB69-23CF-44E3-9099-C40C66FF867C}">
                  <a14:compatExt spid="_x0000_s666641"/>
                </a:ext>
                <a:ext uri="{FF2B5EF4-FFF2-40B4-BE49-F238E27FC236}">
                  <a16:creationId xmlns:a16="http://schemas.microsoft.com/office/drawing/2014/main" id="{00000000-0008-0000-0100-0000112C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Cyr"/>
                  <a:cs typeface="Arial Cyr"/>
                </a:rPr>
                <a:t>2018</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42</xdr:row>
          <xdr:rowOff>95250</xdr:rowOff>
        </xdr:from>
        <xdr:to>
          <xdr:col>6</xdr:col>
          <xdr:colOff>161925</xdr:colOff>
          <xdr:row>44</xdr:row>
          <xdr:rowOff>9525</xdr:rowOff>
        </xdr:to>
        <xdr:sp macro="" textlink="">
          <xdr:nvSpPr>
            <xdr:cNvPr id="666642" name="Button 18" hidden="1">
              <a:extLst>
                <a:ext uri="{63B3BB69-23CF-44E3-9099-C40C66FF867C}">
                  <a14:compatExt spid="_x0000_s666642"/>
                </a:ext>
                <a:ext uri="{FF2B5EF4-FFF2-40B4-BE49-F238E27FC236}">
                  <a16:creationId xmlns:a16="http://schemas.microsoft.com/office/drawing/2014/main" id="{00000000-0008-0000-0100-0000122C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Cyr"/>
                  <a:cs typeface="Arial Cyr"/>
                </a:rPr>
                <a:t>2014</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40</xdr:row>
          <xdr:rowOff>104775</xdr:rowOff>
        </xdr:from>
        <xdr:to>
          <xdr:col>9</xdr:col>
          <xdr:colOff>152400</xdr:colOff>
          <xdr:row>42</xdr:row>
          <xdr:rowOff>19050</xdr:rowOff>
        </xdr:to>
        <xdr:sp macro="" textlink="">
          <xdr:nvSpPr>
            <xdr:cNvPr id="666643" name="Button 19" hidden="1">
              <a:extLst>
                <a:ext uri="{63B3BB69-23CF-44E3-9099-C40C66FF867C}">
                  <a14:compatExt spid="_x0000_s666643"/>
                </a:ext>
                <a:ext uri="{FF2B5EF4-FFF2-40B4-BE49-F238E27FC236}">
                  <a16:creationId xmlns:a16="http://schemas.microsoft.com/office/drawing/2014/main" id="{00000000-0008-0000-0100-0000132C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Cyr"/>
                  <a:cs typeface="Arial Cyr"/>
                </a:rPr>
                <a:t>2021</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295275</xdr:colOff>
          <xdr:row>40</xdr:row>
          <xdr:rowOff>104775</xdr:rowOff>
        </xdr:from>
        <xdr:to>
          <xdr:col>7</xdr:col>
          <xdr:colOff>447675</xdr:colOff>
          <xdr:row>42</xdr:row>
          <xdr:rowOff>19050</xdr:rowOff>
        </xdr:to>
        <xdr:sp macro="" textlink="">
          <xdr:nvSpPr>
            <xdr:cNvPr id="666644" name="Button 20" hidden="1">
              <a:extLst>
                <a:ext uri="{63B3BB69-23CF-44E3-9099-C40C66FF867C}">
                  <a14:compatExt spid="_x0000_s666644"/>
                </a:ext>
                <a:ext uri="{FF2B5EF4-FFF2-40B4-BE49-F238E27FC236}">
                  <a16:creationId xmlns:a16="http://schemas.microsoft.com/office/drawing/2014/main" id="{00000000-0008-0000-0100-0000142C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Cyr"/>
                  <a:cs typeface="Arial Cyr"/>
                </a:rPr>
                <a:t>2017</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36</xdr:row>
          <xdr:rowOff>38100</xdr:rowOff>
        </xdr:from>
        <xdr:to>
          <xdr:col>6</xdr:col>
          <xdr:colOff>171450</xdr:colOff>
          <xdr:row>38</xdr:row>
          <xdr:rowOff>47625</xdr:rowOff>
        </xdr:to>
        <xdr:sp macro="" textlink="">
          <xdr:nvSpPr>
            <xdr:cNvPr id="666645" name="Button 21" hidden="1">
              <a:extLst>
                <a:ext uri="{63B3BB69-23CF-44E3-9099-C40C66FF867C}">
                  <a14:compatExt spid="_x0000_s666645"/>
                </a:ext>
                <a:ext uri="{FF2B5EF4-FFF2-40B4-BE49-F238E27FC236}">
                  <a16:creationId xmlns:a16="http://schemas.microsoft.com/office/drawing/2014/main" id="{00000000-0008-0000-0100-0000152C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Cyr"/>
                  <a:cs typeface="Arial Cyr"/>
                </a:rPr>
                <a:t>2011</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304800</xdr:colOff>
          <xdr:row>36</xdr:row>
          <xdr:rowOff>38100</xdr:rowOff>
        </xdr:from>
        <xdr:to>
          <xdr:col>7</xdr:col>
          <xdr:colOff>457200</xdr:colOff>
          <xdr:row>38</xdr:row>
          <xdr:rowOff>47625</xdr:rowOff>
        </xdr:to>
        <xdr:sp macro="" textlink="">
          <xdr:nvSpPr>
            <xdr:cNvPr id="666646" name="Button 22" hidden="1">
              <a:extLst>
                <a:ext uri="{63B3BB69-23CF-44E3-9099-C40C66FF867C}">
                  <a14:compatExt spid="_x0000_s666646"/>
                </a:ext>
                <a:ext uri="{FF2B5EF4-FFF2-40B4-BE49-F238E27FC236}">
                  <a16:creationId xmlns:a16="http://schemas.microsoft.com/office/drawing/2014/main" id="{00000000-0008-0000-0100-0000162C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Cyr"/>
                  <a:cs typeface="Arial Cyr"/>
                </a:rPr>
                <a:t>2015</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36</xdr:row>
          <xdr:rowOff>38100</xdr:rowOff>
        </xdr:from>
        <xdr:to>
          <xdr:col>9</xdr:col>
          <xdr:colOff>161925</xdr:colOff>
          <xdr:row>38</xdr:row>
          <xdr:rowOff>47625</xdr:rowOff>
        </xdr:to>
        <xdr:sp macro="" textlink="">
          <xdr:nvSpPr>
            <xdr:cNvPr id="666647" name="Button 23" hidden="1">
              <a:extLst>
                <a:ext uri="{63B3BB69-23CF-44E3-9099-C40C66FF867C}">
                  <a14:compatExt spid="_x0000_s666647"/>
                </a:ext>
                <a:ext uri="{FF2B5EF4-FFF2-40B4-BE49-F238E27FC236}">
                  <a16:creationId xmlns:a16="http://schemas.microsoft.com/office/drawing/2014/main" id="{00000000-0008-0000-0100-0000172C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Cyr"/>
                  <a:cs typeface="Arial Cyr"/>
                </a:rPr>
                <a:t>2019</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38</xdr:row>
          <xdr:rowOff>114300</xdr:rowOff>
        </xdr:from>
        <xdr:to>
          <xdr:col>6</xdr:col>
          <xdr:colOff>171450</xdr:colOff>
          <xdr:row>40</xdr:row>
          <xdr:rowOff>28575</xdr:rowOff>
        </xdr:to>
        <xdr:sp macro="" textlink="">
          <xdr:nvSpPr>
            <xdr:cNvPr id="666648" name="Button 24" hidden="1">
              <a:extLst>
                <a:ext uri="{63B3BB69-23CF-44E3-9099-C40C66FF867C}">
                  <a14:compatExt spid="_x0000_s666648"/>
                </a:ext>
                <a:ext uri="{FF2B5EF4-FFF2-40B4-BE49-F238E27FC236}">
                  <a16:creationId xmlns:a16="http://schemas.microsoft.com/office/drawing/2014/main" id="{00000000-0008-0000-0100-0000182C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Cyr"/>
                  <a:cs typeface="Arial Cyr"/>
                </a:rPr>
                <a:t>2012</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295275</xdr:colOff>
          <xdr:row>38</xdr:row>
          <xdr:rowOff>114300</xdr:rowOff>
        </xdr:from>
        <xdr:to>
          <xdr:col>7</xdr:col>
          <xdr:colOff>447675</xdr:colOff>
          <xdr:row>40</xdr:row>
          <xdr:rowOff>28575</xdr:rowOff>
        </xdr:to>
        <xdr:sp macro="" textlink="">
          <xdr:nvSpPr>
            <xdr:cNvPr id="666649" name="Button 25" hidden="1">
              <a:extLst>
                <a:ext uri="{63B3BB69-23CF-44E3-9099-C40C66FF867C}">
                  <a14:compatExt spid="_x0000_s666649"/>
                </a:ext>
                <a:ext uri="{FF2B5EF4-FFF2-40B4-BE49-F238E27FC236}">
                  <a16:creationId xmlns:a16="http://schemas.microsoft.com/office/drawing/2014/main" id="{00000000-0008-0000-0100-0000192C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Cyr"/>
                  <a:cs typeface="Arial Cyr"/>
                </a:rPr>
                <a:t>2016</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38</xdr:row>
          <xdr:rowOff>114300</xdr:rowOff>
        </xdr:from>
        <xdr:to>
          <xdr:col>9</xdr:col>
          <xdr:colOff>152400</xdr:colOff>
          <xdr:row>40</xdr:row>
          <xdr:rowOff>28575</xdr:rowOff>
        </xdr:to>
        <xdr:sp macro="" textlink="">
          <xdr:nvSpPr>
            <xdr:cNvPr id="666650" name="Button 26" hidden="1">
              <a:extLst>
                <a:ext uri="{63B3BB69-23CF-44E3-9099-C40C66FF867C}">
                  <a14:compatExt spid="_x0000_s666650"/>
                </a:ext>
                <a:ext uri="{FF2B5EF4-FFF2-40B4-BE49-F238E27FC236}">
                  <a16:creationId xmlns:a16="http://schemas.microsoft.com/office/drawing/2014/main" id="{00000000-0008-0000-0100-00001A2C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Cyr"/>
                  <a:cs typeface="Arial Cyr"/>
                </a:rPr>
                <a:t>2020</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40</xdr:row>
          <xdr:rowOff>104775</xdr:rowOff>
        </xdr:from>
        <xdr:to>
          <xdr:col>6</xdr:col>
          <xdr:colOff>161925</xdr:colOff>
          <xdr:row>42</xdr:row>
          <xdr:rowOff>19050</xdr:rowOff>
        </xdr:to>
        <xdr:sp macro="" textlink="">
          <xdr:nvSpPr>
            <xdr:cNvPr id="666651" name="Button 27" hidden="1">
              <a:extLst>
                <a:ext uri="{63B3BB69-23CF-44E3-9099-C40C66FF867C}">
                  <a14:compatExt spid="_x0000_s666651"/>
                </a:ext>
                <a:ext uri="{FF2B5EF4-FFF2-40B4-BE49-F238E27FC236}">
                  <a16:creationId xmlns:a16="http://schemas.microsoft.com/office/drawing/2014/main" id="{00000000-0008-0000-0100-00001B2C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Cyr"/>
                  <a:cs typeface="Arial Cyr"/>
                </a:rPr>
                <a:t>2013</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4</xdr:col>
      <xdr:colOff>304800</xdr:colOff>
      <xdr:row>2</xdr:row>
      <xdr:rowOff>76200</xdr:rowOff>
    </xdr:from>
    <xdr:to>
      <xdr:col>5</xdr:col>
      <xdr:colOff>914400</xdr:colOff>
      <xdr:row>3</xdr:row>
      <xdr:rowOff>171450</xdr:rowOff>
    </xdr:to>
    <xdr:sp macro="[0]!Next1" textlink="">
      <xdr:nvSpPr>
        <xdr:cNvPr id="8" name="Rectangle 7">
          <a:extLst>
            <a:ext uri="{FF2B5EF4-FFF2-40B4-BE49-F238E27FC236}">
              <a16:creationId xmlns:a16="http://schemas.microsoft.com/office/drawing/2014/main" id="{00000000-0008-0000-0A00-000008000000}"/>
            </a:ext>
          </a:extLst>
        </xdr:cNvPr>
        <xdr:cNvSpPr/>
      </xdr:nvSpPr>
      <xdr:spPr>
        <a:xfrm>
          <a:off x="5581650" y="495300"/>
          <a:ext cx="1657350" cy="285750"/>
        </a:xfrm>
        <a:prstGeom prst="rect">
          <a:avLst/>
        </a:prstGeom>
        <a:gradFill flip="none" rotWithShape="1">
          <a:gsLst>
            <a:gs pos="100000">
              <a:schemeClr val="bg1">
                <a:lumMod val="75000"/>
              </a:schemeClr>
            </a:gs>
            <a:gs pos="100000">
              <a:schemeClr val="accent1">
                <a:lumMod val="50000"/>
              </a:schemeClr>
            </a:gs>
          </a:gsLst>
          <a:lin ang="16200000" scaled="0"/>
          <a:tileRect/>
        </a:gradFill>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100">
              <a:solidFill>
                <a:sysClr val="windowText" lastClr="000000"/>
              </a:solidFill>
            </a:rPr>
            <a:t>NEXT YEAR</a:t>
          </a:r>
        </a:p>
      </xdr:txBody>
    </xdr:sp>
    <xdr:clientData/>
  </xdr:twoCellAnchor>
  <xdr:twoCellAnchor>
    <xdr:from>
      <xdr:col>4</xdr:col>
      <xdr:colOff>314325</xdr:colOff>
      <xdr:row>0</xdr:row>
      <xdr:rowOff>180975</xdr:rowOff>
    </xdr:from>
    <xdr:to>
      <xdr:col>5</xdr:col>
      <xdr:colOff>914400</xdr:colOff>
      <xdr:row>2</xdr:row>
      <xdr:rowOff>47625</xdr:rowOff>
    </xdr:to>
    <xdr:sp macro="" textlink="">
      <xdr:nvSpPr>
        <xdr:cNvPr id="9" name="Rectangle 8">
          <a:hlinkClick xmlns:r="http://schemas.openxmlformats.org/officeDocument/2006/relationships" r:id="rId1"/>
          <a:extLst>
            <a:ext uri="{FF2B5EF4-FFF2-40B4-BE49-F238E27FC236}">
              <a16:creationId xmlns:a16="http://schemas.microsoft.com/office/drawing/2014/main" id="{00000000-0008-0000-0A00-000009000000}"/>
            </a:ext>
          </a:extLst>
        </xdr:cNvPr>
        <xdr:cNvSpPr/>
      </xdr:nvSpPr>
      <xdr:spPr>
        <a:xfrm>
          <a:off x="5591175" y="180975"/>
          <a:ext cx="1647825" cy="28575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100"/>
            <a:t>MENU</a:t>
          </a:r>
        </a:p>
      </xdr:txBody>
    </xdr:sp>
    <xdr:clientData/>
  </xdr:twoCellAnchor>
  <xdr:twoCellAnchor>
    <xdr:from>
      <xdr:col>5</xdr:col>
      <xdr:colOff>981075</xdr:colOff>
      <xdr:row>0</xdr:row>
      <xdr:rowOff>180975</xdr:rowOff>
    </xdr:from>
    <xdr:to>
      <xdr:col>7</xdr:col>
      <xdr:colOff>609600</xdr:colOff>
      <xdr:row>2</xdr:row>
      <xdr:rowOff>38100</xdr:rowOff>
    </xdr:to>
    <xdr:sp macro="" textlink="">
      <xdr:nvSpPr>
        <xdr:cNvPr id="13" name="Rectangle 12">
          <a:hlinkClick xmlns:r="http://schemas.openxmlformats.org/officeDocument/2006/relationships" r:id="rId2"/>
          <a:extLst>
            <a:ext uri="{FF2B5EF4-FFF2-40B4-BE49-F238E27FC236}">
              <a16:creationId xmlns:a16="http://schemas.microsoft.com/office/drawing/2014/main" id="{00000000-0008-0000-0A00-00000D000000}"/>
            </a:ext>
          </a:extLst>
        </xdr:cNvPr>
        <xdr:cNvSpPr/>
      </xdr:nvSpPr>
      <xdr:spPr>
        <a:xfrm>
          <a:off x="7305675" y="180975"/>
          <a:ext cx="1724025" cy="276225"/>
        </a:xfrm>
        <a:prstGeom prst="rect">
          <a:avLst/>
        </a:prstGeom>
        <a:solidFill>
          <a:schemeClr val="accent2">
            <a:lumMod val="50000"/>
          </a:schemeClr>
        </a:solidFill>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en-US" sz="1100"/>
            <a:t>INSTRUCTIONS</a:t>
          </a:r>
        </a:p>
      </xdr:txBody>
    </xdr:sp>
    <xdr:clientData/>
  </xdr:twoCellAnchor>
  <xdr:twoCellAnchor>
    <xdr:from>
      <xdr:col>5</xdr:col>
      <xdr:colOff>981074</xdr:colOff>
      <xdr:row>2</xdr:row>
      <xdr:rowOff>76200</xdr:rowOff>
    </xdr:from>
    <xdr:to>
      <xdr:col>7</xdr:col>
      <xdr:colOff>609599</xdr:colOff>
      <xdr:row>3</xdr:row>
      <xdr:rowOff>171450</xdr:rowOff>
    </xdr:to>
    <xdr:sp macro="" textlink="">
      <xdr:nvSpPr>
        <xdr:cNvPr id="14" name="Rectangle 13">
          <a:hlinkClick xmlns:r="http://schemas.openxmlformats.org/officeDocument/2006/relationships" r:id="rId3"/>
          <a:extLst>
            <a:ext uri="{FF2B5EF4-FFF2-40B4-BE49-F238E27FC236}">
              <a16:creationId xmlns:a16="http://schemas.microsoft.com/office/drawing/2014/main" id="{00000000-0008-0000-0A00-00000E000000}"/>
            </a:ext>
          </a:extLst>
        </xdr:cNvPr>
        <xdr:cNvSpPr/>
      </xdr:nvSpPr>
      <xdr:spPr>
        <a:xfrm>
          <a:off x="7305674" y="495300"/>
          <a:ext cx="1724025" cy="285750"/>
        </a:xfrm>
        <a:prstGeom prst="rect">
          <a:avLst/>
        </a:prstGeom>
        <a:solidFill>
          <a:schemeClr val="accent2">
            <a:lumMod val="50000"/>
          </a:schemeClr>
        </a:solidFill>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en-US" sz="1100"/>
            <a:t>GLOSSARY</a:t>
          </a:r>
        </a:p>
      </xdr:txBody>
    </xdr:sp>
    <xdr:clientData/>
  </xdr:twoCellAnchor>
  <xdr:twoCellAnchor>
    <xdr:from>
      <xdr:col>7</xdr:col>
      <xdr:colOff>657225</xdr:colOff>
      <xdr:row>0</xdr:row>
      <xdr:rowOff>180975</xdr:rowOff>
    </xdr:from>
    <xdr:to>
      <xdr:col>9</xdr:col>
      <xdr:colOff>552450</xdr:colOff>
      <xdr:row>3</xdr:row>
      <xdr:rowOff>41275</xdr:rowOff>
    </xdr:to>
    <xdr:sp macro="" textlink="">
      <xdr:nvSpPr>
        <xdr:cNvPr id="15" name="Rectangle 14">
          <a:hlinkClick xmlns:r="http://schemas.openxmlformats.org/officeDocument/2006/relationships" r:id="rId4"/>
          <a:extLst>
            <a:ext uri="{FF2B5EF4-FFF2-40B4-BE49-F238E27FC236}">
              <a16:creationId xmlns:a16="http://schemas.microsoft.com/office/drawing/2014/main" id="{00000000-0008-0000-0A00-00000F000000}"/>
            </a:ext>
          </a:extLst>
        </xdr:cNvPr>
        <xdr:cNvSpPr/>
      </xdr:nvSpPr>
      <xdr:spPr>
        <a:xfrm>
          <a:off x="9077325" y="180975"/>
          <a:ext cx="1990725" cy="4699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marL="0" indent="0" algn="ctr"/>
          <a:r>
            <a:rPr lang="en-US" sz="1100">
              <a:solidFill>
                <a:schemeClr val="lt1"/>
              </a:solidFill>
              <a:latin typeface="+mn-lt"/>
              <a:ea typeface="+mn-ea"/>
              <a:cs typeface="+mn-cs"/>
            </a:rPr>
            <a:t>NEXT</a:t>
          </a:r>
        </a:p>
        <a:p>
          <a:pPr algn="ctr"/>
          <a:r>
            <a:rPr lang="en-US" sz="1100">
              <a:solidFill>
                <a:schemeClr val="lt1"/>
              </a:solidFill>
              <a:latin typeface="+mn-lt"/>
              <a:ea typeface="+mn-ea"/>
              <a:cs typeface="+mn-cs"/>
            </a:rPr>
            <a:t>CORE</a:t>
          </a:r>
          <a:r>
            <a:rPr lang="en-US" sz="1100" baseline="0">
              <a:solidFill>
                <a:schemeClr val="lt1"/>
              </a:solidFill>
              <a:latin typeface="+mn-lt"/>
              <a:ea typeface="+mn-ea"/>
              <a:cs typeface="+mn-cs"/>
            </a:rPr>
            <a:t> COST SUMMARY/INPUT</a:t>
          </a:r>
          <a:endParaRPr lang="en-US" sz="1100">
            <a:solidFill>
              <a:schemeClr val="lt1"/>
            </a:solidFill>
            <a:latin typeface="+mn-lt"/>
            <a:ea typeface="+mn-ea"/>
            <a:cs typeface="+mn-cs"/>
          </a:endParaRPr>
        </a:p>
      </xdr:txBody>
    </xdr:sp>
    <xdr:clientData/>
  </xdr:twoCellAnchor>
  <xdr:twoCellAnchor>
    <xdr:from>
      <xdr:col>1</xdr:col>
      <xdr:colOff>19050</xdr:colOff>
      <xdr:row>327</xdr:row>
      <xdr:rowOff>19050</xdr:rowOff>
    </xdr:from>
    <xdr:to>
      <xdr:col>7</xdr:col>
      <xdr:colOff>1000125</xdr:colOff>
      <xdr:row>346</xdr:row>
      <xdr:rowOff>95250</xdr:rowOff>
    </xdr:to>
    <xdr:graphicFrame macro="">
      <xdr:nvGraphicFramePr>
        <xdr:cNvPr id="10" name="Chart 3">
          <a:extLst>
            <a:ext uri="{FF2B5EF4-FFF2-40B4-BE49-F238E27FC236}">
              <a16:creationId xmlns:a16="http://schemas.microsoft.com/office/drawing/2014/main" id="{00000000-0008-0000-0A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307</xdr:row>
      <xdr:rowOff>57150</xdr:rowOff>
    </xdr:from>
    <xdr:to>
      <xdr:col>7</xdr:col>
      <xdr:colOff>990600</xdr:colOff>
      <xdr:row>326</xdr:row>
      <xdr:rowOff>133350</xdr:rowOff>
    </xdr:to>
    <xdr:graphicFrame macro="">
      <xdr:nvGraphicFramePr>
        <xdr:cNvPr id="17" name="Chart 4">
          <a:extLst>
            <a:ext uri="{FF2B5EF4-FFF2-40B4-BE49-F238E27FC236}">
              <a16:creationId xmlns:a16="http://schemas.microsoft.com/office/drawing/2014/main" id="{00000000-0008-0000-0A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19050</xdr:colOff>
      <xdr:row>347</xdr:row>
      <xdr:rowOff>38100</xdr:rowOff>
    </xdr:from>
    <xdr:to>
      <xdr:col>4</xdr:col>
      <xdr:colOff>409575</xdr:colOff>
      <xdr:row>369</xdr:row>
      <xdr:rowOff>19050</xdr:rowOff>
    </xdr:to>
    <xdr:graphicFrame macro="">
      <xdr:nvGraphicFramePr>
        <xdr:cNvPr id="18" name="Chart 4">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476250</xdr:colOff>
      <xdr:row>347</xdr:row>
      <xdr:rowOff>38100</xdr:rowOff>
    </xdr:from>
    <xdr:to>
      <xdr:col>8</xdr:col>
      <xdr:colOff>857250</xdr:colOff>
      <xdr:row>369</xdr:row>
      <xdr:rowOff>19050</xdr:rowOff>
    </xdr:to>
    <xdr:graphicFrame macro="">
      <xdr:nvGraphicFramePr>
        <xdr:cNvPr id="19" name="Chart 5">
          <a:extLst>
            <a:ext uri="{FF2B5EF4-FFF2-40B4-BE49-F238E27FC236}">
              <a16:creationId xmlns:a16="http://schemas.microsoft.com/office/drawing/2014/main" id="{00000000-0008-0000-0A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57150</xdr:colOff>
      <xdr:row>391</xdr:row>
      <xdr:rowOff>85725</xdr:rowOff>
    </xdr:from>
    <xdr:to>
      <xdr:col>7</xdr:col>
      <xdr:colOff>1038225</xdr:colOff>
      <xdr:row>411</xdr:row>
      <xdr:rowOff>0</xdr:rowOff>
    </xdr:to>
    <xdr:graphicFrame macro="">
      <xdr:nvGraphicFramePr>
        <xdr:cNvPr id="20" name="Chart 3">
          <a:extLst>
            <a:ext uri="{FF2B5EF4-FFF2-40B4-BE49-F238E27FC236}">
              <a16:creationId xmlns:a16="http://schemas.microsoft.com/office/drawing/2014/main" id="{00000000-0008-0000-0A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66675</xdr:colOff>
      <xdr:row>371</xdr:row>
      <xdr:rowOff>95250</xdr:rowOff>
    </xdr:from>
    <xdr:to>
      <xdr:col>7</xdr:col>
      <xdr:colOff>1047750</xdr:colOff>
      <xdr:row>391</xdr:row>
      <xdr:rowOff>9525</xdr:rowOff>
    </xdr:to>
    <xdr:graphicFrame macro="">
      <xdr:nvGraphicFramePr>
        <xdr:cNvPr id="21" name="Chart 3">
          <a:extLst>
            <a:ext uri="{FF2B5EF4-FFF2-40B4-BE49-F238E27FC236}">
              <a16:creationId xmlns:a16="http://schemas.microsoft.com/office/drawing/2014/main" id="{00000000-0008-0000-0A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314325</xdr:colOff>
      <xdr:row>4</xdr:row>
      <xdr:rowOff>104775</xdr:rowOff>
    </xdr:from>
    <xdr:to>
      <xdr:col>9</xdr:col>
      <xdr:colOff>494242</xdr:colOff>
      <xdr:row>7</xdr:row>
      <xdr:rowOff>66675</xdr:rowOff>
    </xdr:to>
    <xdr:sp macro="" textlink="">
      <xdr:nvSpPr>
        <xdr:cNvPr id="22" name="TextBox 21">
          <a:extLst>
            <a:ext uri="{FF2B5EF4-FFF2-40B4-BE49-F238E27FC236}">
              <a16:creationId xmlns:a16="http://schemas.microsoft.com/office/drawing/2014/main" id="{00000000-0008-0000-0A00-000016000000}"/>
            </a:ext>
          </a:extLst>
        </xdr:cNvPr>
        <xdr:cNvSpPr txBox="1"/>
      </xdr:nvSpPr>
      <xdr:spPr>
        <a:xfrm>
          <a:off x="5591175" y="904875"/>
          <a:ext cx="5418667"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0" i="0" u="none" strike="noStrike">
              <a:solidFill>
                <a:schemeClr val="tx2"/>
              </a:solidFill>
              <a:latin typeface="+mn-lt"/>
              <a:ea typeface="+mn-ea"/>
              <a:cs typeface="+mn-cs"/>
            </a:rPr>
            <a:t>Inputs </a:t>
          </a:r>
          <a:r>
            <a:rPr lang="en-US" sz="1100" b="0" i="0" u="none" strike="noStrike" baseline="0">
              <a:solidFill>
                <a:schemeClr val="tx2"/>
              </a:solidFill>
              <a:latin typeface="+mn-lt"/>
              <a:ea typeface="+mn-ea"/>
              <a:cs typeface="+mn-cs"/>
            </a:rPr>
            <a:t>a</a:t>
          </a:r>
          <a:r>
            <a:rPr lang="en-US" sz="1100" b="0" i="0" u="none" strike="noStrike">
              <a:solidFill>
                <a:schemeClr val="tx2"/>
              </a:solidFill>
              <a:latin typeface="+mn-lt"/>
              <a:ea typeface="+mn-ea"/>
              <a:cs typeface="+mn-cs"/>
            </a:rPr>
            <a:t>re in White Cells. Cells with Formulas are Highlighted in Light Gray</a:t>
          </a:r>
          <a:r>
            <a:rPr lang="en-US" sz="1100" b="0" i="0" u="none" strike="noStrike" baseline="0">
              <a:solidFill>
                <a:schemeClr val="tx2"/>
              </a:solidFill>
              <a:latin typeface="+mn-lt"/>
              <a:ea typeface="+mn-ea"/>
              <a:cs typeface="+mn-cs"/>
            </a:rPr>
            <a:t> or Yellow. </a:t>
          </a:r>
          <a:endParaRPr lang="en-US" sz="1100" b="0" i="0" u="none" strike="noStrike">
            <a:solidFill>
              <a:schemeClr val="tx2"/>
            </a:solidFill>
            <a:latin typeface="+mn-lt"/>
            <a:ea typeface="+mn-ea"/>
            <a:cs typeface="+mn-cs"/>
          </a:endParaRPr>
        </a:p>
        <a:p>
          <a:r>
            <a:rPr lang="en-US" sz="1100" b="0" i="0" u="none" strike="noStrike">
              <a:solidFill>
                <a:schemeClr val="tx1">
                  <a:lumMod val="50000"/>
                  <a:lumOff val="50000"/>
                </a:schemeClr>
              </a:solidFill>
              <a:latin typeface="+mn-lt"/>
              <a:ea typeface="+mn-ea"/>
              <a:cs typeface="+mn-cs"/>
            </a:rPr>
            <a:t>Once</a:t>
          </a:r>
          <a:r>
            <a:rPr lang="en-US" sz="1100" b="0" i="0" u="none" strike="noStrike" baseline="0">
              <a:solidFill>
                <a:schemeClr val="tx1">
                  <a:lumMod val="50000"/>
                  <a:lumOff val="50000"/>
                </a:schemeClr>
              </a:solidFill>
              <a:latin typeface="+mn-lt"/>
              <a:ea typeface="+mn-ea"/>
              <a:cs typeface="+mn-cs"/>
            </a:rPr>
            <a:t> all data is input, you may manually hide empty rows for better  view.</a:t>
          </a:r>
          <a:r>
            <a:rPr lang="en-US">
              <a:solidFill>
                <a:schemeClr val="tx1">
                  <a:lumMod val="50000"/>
                  <a:lumOff val="50000"/>
                </a:schemeClr>
              </a:solidFill>
            </a:rPr>
            <a:t> </a:t>
          </a:r>
          <a:endParaRPr lang="en-US" sz="1100">
            <a:solidFill>
              <a:schemeClr val="tx1">
                <a:lumMod val="50000"/>
                <a:lumOff val="50000"/>
              </a:schemeClr>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276225</xdr:colOff>
      <xdr:row>2</xdr:row>
      <xdr:rowOff>76200</xdr:rowOff>
    </xdr:from>
    <xdr:to>
      <xdr:col>5</xdr:col>
      <xdr:colOff>885825</xdr:colOff>
      <xdr:row>3</xdr:row>
      <xdr:rowOff>171450</xdr:rowOff>
    </xdr:to>
    <xdr:sp macro="[0]!Next1" textlink="">
      <xdr:nvSpPr>
        <xdr:cNvPr id="8" name="Rectangle 7">
          <a:extLst>
            <a:ext uri="{FF2B5EF4-FFF2-40B4-BE49-F238E27FC236}">
              <a16:creationId xmlns:a16="http://schemas.microsoft.com/office/drawing/2014/main" id="{00000000-0008-0000-0B00-000008000000}"/>
            </a:ext>
          </a:extLst>
        </xdr:cNvPr>
        <xdr:cNvSpPr/>
      </xdr:nvSpPr>
      <xdr:spPr>
        <a:xfrm>
          <a:off x="5553075" y="495300"/>
          <a:ext cx="1657350" cy="285750"/>
        </a:xfrm>
        <a:prstGeom prst="rect">
          <a:avLst/>
        </a:prstGeom>
        <a:gradFill flip="none" rotWithShape="1">
          <a:gsLst>
            <a:gs pos="100000">
              <a:schemeClr val="bg1">
                <a:lumMod val="75000"/>
              </a:schemeClr>
            </a:gs>
            <a:gs pos="100000">
              <a:schemeClr val="accent1">
                <a:lumMod val="50000"/>
              </a:schemeClr>
            </a:gs>
          </a:gsLst>
          <a:lin ang="16200000" scaled="0"/>
          <a:tileRect/>
        </a:gradFill>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100">
              <a:solidFill>
                <a:sysClr val="windowText" lastClr="000000"/>
              </a:solidFill>
            </a:rPr>
            <a:t>NEXT YEAR</a:t>
          </a:r>
        </a:p>
      </xdr:txBody>
    </xdr:sp>
    <xdr:clientData/>
  </xdr:twoCellAnchor>
  <xdr:twoCellAnchor>
    <xdr:from>
      <xdr:col>4</xdr:col>
      <xdr:colOff>285750</xdr:colOff>
      <xdr:row>0</xdr:row>
      <xdr:rowOff>180975</xdr:rowOff>
    </xdr:from>
    <xdr:to>
      <xdr:col>5</xdr:col>
      <xdr:colOff>885825</xdr:colOff>
      <xdr:row>2</xdr:row>
      <xdr:rowOff>47625</xdr:rowOff>
    </xdr:to>
    <xdr:sp macro="" textlink="">
      <xdr:nvSpPr>
        <xdr:cNvPr id="9" name="Rectangle 8">
          <a:hlinkClick xmlns:r="http://schemas.openxmlformats.org/officeDocument/2006/relationships" r:id="rId1"/>
          <a:extLst>
            <a:ext uri="{FF2B5EF4-FFF2-40B4-BE49-F238E27FC236}">
              <a16:creationId xmlns:a16="http://schemas.microsoft.com/office/drawing/2014/main" id="{00000000-0008-0000-0B00-000009000000}"/>
            </a:ext>
          </a:extLst>
        </xdr:cNvPr>
        <xdr:cNvSpPr/>
      </xdr:nvSpPr>
      <xdr:spPr>
        <a:xfrm>
          <a:off x="5562600" y="180975"/>
          <a:ext cx="1647825" cy="28575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100"/>
            <a:t>MENU</a:t>
          </a:r>
        </a:p>
      </xdr:txBody>
    </xdr:sp>
    <xdr:clientData/>
  </xdr:twoCellAnchor>
  <xdr:twoCellAnchor>
    <xdr:from>
      <xdr:col>5</xdr:col>
      <xdr:colOff>952500</xdr:colOff>
      <xdr:row>0</xdr:row>
      <xdr:rowOff>180975</xdr:rowOff>
    </xdr:from>
    <xdr:to>
      <xdr:col>7</xdr:col>
      <xdr:colOff>581025</xdr:colOff>
      <xdr:row>2</xdr:row>
      <xdr:rowOff>38100</xdr:rowOff>
    </xdr:to>
    <xdr:sp macro="" textlink="">
      <xdr:nvSpPr>
        <xdr:cNvPr id="13" name="Rectangle 12">
          <a:hlinkClick xmlns:r="http://schemas.openxmlformats.org/officeDocument/2006/relationships" r:id="rId2"/>
          <a:extLst>
            <a:ext uri="{FF2B5EF4-FFF2-40B4-BE49-F238E27FC236}">
              <a16:creationId xmlns:a16="http://schemas.microsoft.com/office/drawing/2014/main" id="{00000000-0008-0000-0B00-00000D000000}"/>
            </a:ext>
          </a:extLst>
        </xdr:cNvPr>
        <xdr:cNvSpPr/>
      </xdr:nvSpPr>
      <xdr:spPr>
        <a:xfrm>
          <a:off x="7277100" y="180975"/>
          <a:ext cx="1724025" cy="276225"/>
        </a:xfrm>
        <a:prstGeom prst="rect">
          <a:avLst/>
        </a:prstGeom>
        <a:solidFill>
          <a:schemeClr val="accent2">
            <a:lumMod val="50000"/>
          </a:schemeClr>
        </a:solidFill>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en-US" sz="1100"/>
            <a:t>INSTRUCTIONS</a:t>
          </a:r>
        </a:p>
      </xdr:txBody>
    </xdr:sp>
    <xdr:clientData/>
  </xdr:twoCellAnchor>
  <xdr:twoCellAnchor>
    <xdr:from>
      <xdr:col>5</xdr:col>
      <xdr:colOff>952499</xdr:colOff>
      <xdr:row>2</xdr:row>
      <xdr:rowOff>76200</xdr:rowOff>
    </xdr:from>
    <xdr:to>
      <xdr:col>7</xdr:col>
      <xdr:colOff>581024</xdr:colOff>
      <xdr:row>3</xdr:row>
      <xdr:rowOff>171450</xdr:rowOff>
    </xdr:to>
    <xdr:sp macro="" textlink="">
      <xdr:nvSpPr>
        <xdr:cNvPr id="14" name="Rectangle 13">
          <a:hlinkClick xmlns:r="http://schemas.openxmlformats.org/officeDocument/2006/relationships" r:id="rId3"/>
          <a:extLst>
            <a:ext uri="{FF2B5EF4-FFF2-40B4-BE49-F238E27FC236}">
              <a16:creationId xmlns:a16="http://schemas.microsoft.com/office/drawing/2014/main" id="{00000000-0008-0000-0B00-00000E000000}"/>
            </a:ext>
          </a:extLst>
        </xdr:cNvPr>
        <xdr:cNvSpPr/>
      </xdr:nvSpPr>
      <xdr:spPr>
        <a:xfrm>
          <a:off x="7277099" y="495300"/>
          <a:ext cx="1724025" cy="285750"/>
        </a:xfrm>
        <a:prstGeom prst="rect">
          <a:avLst/>
        </a:prstGeom>
        <a:solidFill>
          <a:schemeClr val="accent2">
            <a:lumMod val="50000"/>
          </a:schemeClr>
        </a:solidFill>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en-US" sz="1100"/>
            <a:t>GLOSSARY</a:t>
          </a:r>
        </a:p>
      </xdr:txBody>
    </xdr:sp>
    <xdr:clientData/>
  </xdr:twoCellAnchor>
  <xdr:twoCellAnchor>
    <xdr:from>
      <xdr:col>7</xdr:col>
      <xdr:colOff>619125</xdr:colOff>
      <xdr:row>0</xdr:row>
      <xdr:rowOff>180975</xdr:rowOff>
    </xdr:from>
    <xdr:to>
      <xdr:col>9</xdr:col>
      <xdr:colOff>514350</xdr:colOff>
      <xdr:row>3</xdr:row>
      <xdr:rowOff>41275</xdr:rowOff>
    </xdr:to>
    <xdr:sp macro="" textlink="">
      <xdr:nvSpPr>
        <xdr:cNvPr id="15" name="Rectangle 14">
          <a:hlinkClick xmlns:r="http://schemas.openxmlformats.org/officeDocument/2006/relationships" r:id="rId4"/>
          <a:extLst>
            <a:ext uri="{FF2B5EF4-FFF2-40B4-BE49-F238E27FC236}">
              <a16:creationId xmlns:a16="http://schemas.microsoft.com/office/drawing/2014/main" id="{00000000-0008-0000-0B00-00000F000000}"/>
            </a:ext>
          </a:extLst>
        </xdr:cNvPr>
        <xdr:cNvSpPr/>
      </xdr:nvSpPr>
      <xdr:spPr>
        <a:xfrm>
          <a:off x="9039225" y="180975"/>
          <a:ext cx="1990725" cy="4699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marL="0" indent="0" algn="ctr"/>
          <a:r>
            <a:rPr lang="en-US" sz="1100">
              <a:solidFill>
                <a:schemeClr val="lt1"/>
              </a:solidFill>
              <a:latin typeface="+mn-lt"/>
              <a:ea typeface="+mn-ea"/>
              <a:cs typeface="+mn-cs"/>
            </a:rPr>
            <a:t>NEXT</a:t>
          </a:r>
        </a:p>
        <a:p>
          <a:pPr algn="ctr"/>
          <a:r>
            <a:rPr lang="en-US" sz="1100">
              <a:solidFill>
                <a:schemeClr val="lt1"/>
              </a:solidFill>
              <a:latin typeface="+mn-lt"/>
              <a:ea typeface="+mn-ea"/>
              <a:cs typeface="+mn-cs"/>
            </a:rPr>
            <a:t>CORE</a:t>
          </a:r>
          <a:r>
            <a:rPr lang="en-US" sz="1100" baseline="0">
              <a:solidFill>
                <a:schemeClr val="lt1"/>
              </a:solidFill>
              <a:latin typeface="+mn-lt"/>
              <a:ea typeface="+mn-ea"/>
              <a:cs typeface="+mn-cs"/>
            </a:rPr>
            <a:t> COST SUMMARY/INPUT</a:t>
          </a:r>
          <a:endParaRPr lang="en-US" sz="1100">
            <a:solidFill>
              <a:schemeClr val="lt1"/>
            </a:solidFill>
            <a:latin typeface="+mn-lt"/>
            <a:ea typeface="+mn-ea"/>
            <a:cs typeface="+mn-cs"/>
          </a:endParaRPr>
        </a:p>
      </xdr:txBody>
    </xdr:sp>
    <xdr:clientData/>
  </xdr:twoCellAnchor>
  <xdr:twoCellAnchor>
    <xdr:from>
      <xdr:col>1</xdr:col>
      <xdr:colOff>19050</xdr:colOff>
      <xdr:row>327</xdr:row>
      <xdr:rowOff>19050</xdr:rowOff>
    </xdr:from>
    <xdr:to>
      <xdr:col>7</xdr:col>
      <xdr:colOff>1000125</xdr:colOff>
      <xdr:row>346</xdr:row>
      <xdr:rowOff>95250</xdr:rowOff>
    </xdr:to>
    <xdr:graphicFrame macro="">
      <xdr:nvGraphicFramePr>
        <xdr:cNvPr id="10" name="Chart 3">
          <a:extLst>
            <a:ext uri="{FF2B5EF4-FFF2-40B4-BE49-F238E27FC236}">
              <a16:creationId xmlns:a16="http://schemas.microsoft.com/office/drawing/2014/main" id="{00000000-0008-0000-0B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307</xdr:row>
      <xdr:rowOff>57150</xdr:rowOff>
    </xdr:from>
    <xdr:to>
      <xdr:col>7</xdr:col>
      <xdr:colOff>990600</xdr:colOff>
      <xdr:row>326</xdr:row>
      <xdr:rowOff>133350</xdr:rowOff>
    </xdr:to>
    <xdr:graphicFrame macro="">
      <xdr:nvGraphicFramePr>
        <xdr:cNvPr id="17" name="Chart 4">
          <a:extLst>
            <a:ext uri="{FF2B5EF4-FFF2-40B4-BE49-F238E27FC236}">
              <a16:creationId xmlns:a16="http://schemas.microsoft.com/office/drawing/2014/main" id="{00000000-0008-0000-0B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19050</xdr:colOff>
      <xdr:row>347</xdr:row>
      <xdr:rowOff>38100</xdr:rowOff>
    </xdr:from>
    <xdr:to>
      <xdr:col>4</xdr:col>
      <xdr:colOff>409575</xdr:colOff>
      <xdr:row>369</xdr:row>
      <xdr:rowOff>19050</xdr:rowOff>
    </xdr:to>
    <xdr:graphicFrame macro="">
      <xdr:nvGraphicFramePr>
        <xdr:cNvPr id="18" name="Chart 4">
          <a:extLst>
            <a:ext uri="{FF2B5EF4-FFF2-40B4-BE49-F238E27FC236}">
              <a16:creationId xmlns:a16="http://schemas.microsoft.com/office/drawing/2014/main" id="{00000000-0008-0000-0B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476250</xdr:colOff>
      <xdr:row>347</xdr:row>
      <xdr:rowOff>38100</xdr:rowOff>
    </xdr:from>
    <xdr:to>
      <xdr:col>8</xdr:col>
      <xdr:colOff>857250</xdr:colOff>
      <xdr:row>369</xdr:row>
      <xdr:rowOff>19050</xdr:rowOff>
    </xdr:to>
    <xdr:graphicFrame macro="">
      <xdr:nvGraphicFramePr>
        <xdr:cNvPr id="19" name="Chart 5">
          <a:extLst>
            <a:ext uri="{FF2B5EF4-FFF2-40B4-BE49-F238E27FC236}">
              <a16:creationId xmlns:a16="http://schemas.microsoft.com/office/drawing/2014/main" id="{00000000-0008-0000-0B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38100</xdr:colOff>
      <xdr:row>391</xdr:row>
      <xdr:rowOff>114300</xdr:rowOff>
    </xdr:from>
    <xdr:to>
      <xdr:col>7</xdr:col>
      <xdr:colOff>1019175</xdr:colOff>
      <xdr:row>411</xdr:row>
      <xdr:rowOff>28575</xdr:rowOff>
    </xdr:to>
    <xdr:graphicFrame macro="">
      <xdr:nvGraphicFramePr>
        <xdr:cNvPr id="20" name="Chart 3">
          <a:extLst>
            <a:ext uri="{FF2B5EF4-FFF2-40B4-BE49-F238E27FC236}">
              <a16:creationId xmlns:a16="http://schemas.microsoft.com/office/drawing/2014/main" id="{00000000-0008-0000-0B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47625</xdr:colOff>
      <xdr:row>371</xdr:row>
      <xdr:rowOff>123825</xdr:rowOff>
    </xdr:from>
    <xdr:to>
      <xdr:col>7</xdr:col>
      <xdr:colOff>1028700</xdr:colOff>
      <xdr:row>391</xdr:row>
      <xdr:rowOff>38100</xdr:rowOff>
    </xdr:to>
    <xdr:graphicFrame macro="">
      <xdr:nvGraphicFramePr>
        <xdr:cNvPr id="21" name="Chart 3">
          <a:extLst>
            <a:ext uri="{FF2B5EF4-FFF2-40B4-BE49-F238E27FC236}">
              <a16:creationId xmlns:a16="http://schemas.microsoft.com/office/drawing/2014/main" id="{00000000-0008-0000-0B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304800</xdr:colOff>
      <xdr:row>4</xdr:row>
      <xdr:rowOff>85725</xdr:rowOff>
    </xdr:from>
    <xdr:to>
      <xdr:col>9</xdr:col>
      <xdr:colOff>484717</xdr:colOff>
      <xdr:row>7</xdr:row>
      <xdr:rowOff>47625</xdr:rowOff>
    </xdr:to>
    <xdr:sp macro="" textlink="">
      <xdr:nvSpPr>
        <xdr:cNvPr id="22" name="TextBox 21">
          <a:extLst>
            <a:ext uri="{FF2B5EF4-FFF2-40B4-BE49-F238E27FC236}">
              <a16:creationId xmlns:a16="http://schemas.microsoft.com/office/drawing/2014/main" id="{00000000-0008-0000-0B00-000016000000}"/>
            </a:ext>
          </a:extLst>
        </xdr:cNvPr>
        <xdr:cNvSpPr txBox="1"/>
      </xdr:nvSpPr>
      <xdr:spPr>
        <a:xfrm>
          <a:off x="5581650" y="885825"/>
          <a:ext cx="5418667"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0" i="0" u="none" strike="noStrike">
              <a:solidFill>
                <a:schemeClr val="tx2"/>
              </a:solidFill>
              <a:latin typeface="+mn-lt"/>
              <a:ea typeface="+mn-ea"/>
              <a:cs typeface="+mn-cs"/>
            </a:rPr>
            <a:t>Inputs </a:t>
          </a:r>
          <a:r>
            <a:rPr lang="en-US" sz="1100" b="0" i="0" u="none" strike="noStrike" baseline="0">
              <a:solidFill>
                <a:schemeClr val="tx2"/>
              </a:solidFill>
              <a:latin typeface="+mn-lt"/>
              <a:ea typeface="+mn-ea"/>
              <a:cs typeface="+mn-cs"/>
            </a:rPr>
            <a:t>a</a:t>
          </a:r>
          <a:r>
            <a:rPr lang="en-US" sz="1100" b="0" i="0" u="none" strike="noStrike">
              <a:solidFill>
                <a:schemeClr val="tx2"/>
              </a:solidFill>
              <a:latin typeface="+mn-lt"/>
              <a:ea typeface="+mn-ea"/>
              <a:cs typeface="+mn-cs"/>
            </a:rPr>
            <a:t>re in White Cells. Cells with Formulas are Highlighted in Light Gray</a:t>
          </a:r>
          <a:r>
            <a:rPr lang="en-US" sz="1100" b="0" i="0" u="none" strike="noStrike" baseline="0">
              <a:solidFill>
                <a:schemeClr val="tx2"/>
              </a:solidFill>
              <a:latin typeface="+mn-lt"/>
              <a:ea typeface="+mn-ea"/>
              <a:cs typeface="+mn-cs"/>
            </a:rPr>
            <a:t> or Yellow. </a:t>
          </a:r>
          <a:endParaRPr lang="en-US" sz="1100" b="0" i="0" u="none" strike="noStrike">
            <a:solidFill>
              <a:schemeClr val="tx2"/>
            </a:solidFill>
            <a:latin typeface="+mn-lt"/>
            <a:ea typeface="+mn-ea"/>
            <a:cs typeface="+mn-cs"/>
          </a:endParaRPr>
        </a:p>
        <a:p>
          <a:r>
            <a:rPr lang="en-US" sz="1100" b="0" i="0" u="none" strike="noStrike">
              <a:solidFill>
                <a:schemeClr val="tx1">
                  <a:lumMod val="50000"/>
                  <a:lumOff val="50000"/>
                </a:schemeClr>
              </a:solidFill>
              <a:latin typeface="+mn-lt"/>
              <a:ea typeface="+mn-ea"/>
              <a:cs typeface="+mn-cs"/>
            </a:rPr>
            <a:t>Once</a:t>
          </a:r>
          <a:r>
            <a:rPr lang="en-US" sz="1100" b="0" i="0" u="none" strike="noStrike" baseline="0">
              <a:solidFill>
                <a:schemeClr val="tx1">
                  <a:lumMod val="50000"/>
                  <a:lumOff val="50000"/>
                </a:schemeClr>
              </a:solidFill>
              <a:latin typeface="+mn-lt"/>
              <a:ea typeface="+mn-ea"/>
              <a:cs typeface="+mn-cs"/>
            </a:rPr>
            <a:t> all data is input, you may manually hide empty rows for better  view.</a:t>
          </a:r>
          <a:r>
            <a:rPr lang="en-US">
              <a:solidFill>
                <a:schemeClr val="tx1">
                  <a:lumMod val="50000"/>
                  <a:lumOff val="50000"/>
                </a:schemeClr>
              </a:solidFill>
            </a:rPr>
            <a:t> </a:t>
          </a:r>
          <a:endParaRPr lang="en-US" sz="1100">
            <a:solidFill>
              <a:schemeClr val="tx1">
                <a:lumMod val="50000"/>
                <a:lumOff val="50000"/>
              </a:schemeClr>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276225</xdr:colOff>
      <xdr:row>2</xdr:row>
      <xdr:rowOff>76200</xdr:rowOff>
    </xdr:from>
    <xdr:to>
      <xdr:col>5</xdr:col>
      <xdr:colOff>885825</xdr:colOff>
      <xdr:row>3</xdr:row>
      <xdr:rowOff>171450</xdr:rowOff>
    </xdr:to>
    <xdr:sp macro="[0]!Next1" textlink="">
      <xdr:nvSpPr>
        <xdr:cNvPr id="8" name="Rectangle 7">
          <a:extLst>
            <a:ext uri="{FF2B5EF4-FFF2-40B4-BE49-F238E27FC236}">
              <a16:creationId xmlns:a16="http://schemas.microsoft.com/office/drawing/2014/main" id="{00000000-0008-0000-0C00-000008000000}"/>
            </a:ext>
          </a:extLst>
        </xdr:cNvPr>
        <xdr:cNvSpPr/>
      </xdr:nvSpPr>
      <xdr:spPr>
        <a:xfrm>
          <a:off x="5553075" y="495300"/>
          <a:ext cx="1657350" cy="285750"/>
        </a:xfrm>
        <a:prstGeom prst="rect">
          <a:avLst/>
        </a:prstGeom>
        <a:gradFill flip="none" rotWithShape="1">
          <a:gsLst>
            <a:gs pos="100000">
              <a:schemeClr val="bg1">
                <a:lumMod val="75000"/>
              </a:schemeClr>
            </a:gs>
            <a:gs pos="100000">
              <a:schemeClr val="accent1">
                <a:lumMod val="50000"/>
              </a:schemeClr>
            </a:gs>
          </a:gsLst>
          <a:lin ang="16200000" scaled="0"/>
          <a:tileRect/>
        </a:gradFill>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100">
              <a:solidFill>
                <a:sysClr val="windowText" lastClr="000000"/>
              </a:solidFill>
            </a:rPr>
            <a:t>NEXT YEAR</a:t>
          </a:r>
        </a:p>
      </xdr:txBody>
    </xdr:sp>
    <xdr:clientData/>
  </xdr:twoCellAnchor>
  <xdr:twoCellAnchor>
    <xdr:from>
      <xdr:col>4</xdr:col>
      <xdr:colOff>285750</xdr:colOff>
      <xdr:row>0</xdr:row>
      <xdr:rowOff>180975</xdr:rowOff>
    </xdr:from>
    <xdr:to>
      <xdr:col>5</xdr:col>
      <xdr:colOff>885825</xdr:colOff>
      <xdr:row>2</xdr:row>
      <xdr:rowOff>47625</xdr:rowOff>
    </xdr:to>
    <xdr:sp macro="" textlink="">
      <xdr:nvSpPr>
        <xdr:cNvPr id="9" name="Rectangle 8">
          <a:hlinkClick xmlns:r="http://schemas.openxmlformats.org/officeDocument/2006/relationships" r:id="rId1"/>
          <a:extLst>
            <a:ext uri="{FF2B5EF4-FFF2-40B4-BE49-F238E27FC236}">
              <a16:creationId xmlns:a16="http://schemas.microsoft.com/office/drawing/2014/main" id="{00000000-0008-0000-0C00-000009000000}"/>
            </a:ext>
          </a:extLst>
        </xdr:cNvPr>
        <xdr:cNvSpPr/>
      </xdr:nvSpPr>
      <xdr:spPr>
        <a:xfrm>
          <a:off x="5562600" y="180975"/>
          <a:ext cx="1647825" cy="28575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100"/>
            <a:t>MENU</a:t>
          </a:r>
        </a:p>
      </xdr:txBody>
    </xdr:sp>
    <xdr:clientData/>
  </xdr:twoCellAnchor>
  <xdr:twoCellAnchor>
    <xdr:from>
      <xdr:col>5</xdr:col>
      <xdr:colOff>952500</xdr:colOff>
      <xdr:row>0</xdr:row>
      <xdr:rowOff>180975</xdr:rowOff>
    </xdr:from>
    <xdr:to>
      <xdr:col>7</xdr:col>
      <xdr:colOff>581025</xdr:colOff>
      <xdr:row>2</xdr:row>
      <xdr:rowOff>38100</xdr:rowOff>
    </xdr:to>
    <xdr:sp macro="" textlink="">
      <xdr:nvSpPr>
        <xdr:cNvPr id="13" name="Rectangle 12">
          <a:hlinkClick xmlns:r="http://schemas.openxmlformats.org/officeDocument/2006/relationships" r:id="rId2"/>
          <a:extLst>
            <a:ext uri="{FF2B5EF4-FFF2-40B4-BE49-F238E27FC236}">
              <a16:creationId xmlns:a16="http://schemas.microsoft.com/office/drawing/2014/main" id="{00000000-0008-0000-0C00-00000D000000}"/>
            </a:ext>
          </a:extLst>
        </xdr:cNvPr>
        <xdr:cNvSpPr/>
      </xdr:nvSpPr>
      <xdr:spPr>
        <a:xfrm>
          <a:off x="7277100" y="180975"/>
          <a:ext cx="1724025" cy="276225"/>
        </a:xfrm>
        <a:prstGeom prst="rect">
          <a:avLst/>
        </a:prstGeom>
        <a:solidFill>
          <a:schemeClr val="accent2">
            <a:lumMod val="50000"/>
          </a:schemeClr>
        </a:solidFill>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en-US" sz="1100"/>
            <a:t>INSTRUCTIONS</a:t>
          </a:r>
        </a:p>
      </xdr:txBody>
    </xdr:sp>
    <xdr:clientData/>
  </xdr:twoCellAnchor>
  <xdr:twoCellAnchor>
    <xdr:from>
      <xdr:col>5</xdr:col>
      <xdr:colOff>952499</xdr:colOff>
      <xdr:row>2</xdr:row>
      <xdr:rowOff>76200</xdr:rowOff>
    </xdr:from>
    <xdr:to>
      <xdr:col>7</xdr:col>
      <xdr:colOff>581024</xdr:colOff>
      <xdr:row>3</xdr:row>
      <xdr:rowOff>171450</xdr:rowOff>
    </xdr:to>
    <xdr:sp macro="" textlink="">
      <xdr:nvSpPr>
        <xdr:cNvPr id="14" name="Rectangle 13">
          <a:hlinkClick xmlns:r="http://schemas.openxmlformats.org/officeDocument/2006/relationships" r:id="rId3"/>
          <a:extLst>
            <a:ext uri="{FF2B5EF4-FFF2-40B4-BE49-F238E27FC236}">
              <a16:creationId xmlns:a16="http://schemas.microsoft.com/office/drawing/2014/main" id="{00000000-0008-0000-0C00-00000E000000}"/>
            </a:ext>
          </a:extLst>
        </xdr:cNvPr>
        <xdr:cNvSpPr/>
      </xdr:nvSpPr>
      <xdr:spPr>
        <a:xfrm>
          <a:off x="7277099" y="495300"/>
          <a:ext cx="1724025" cy="285750"/>
        </a:xfrm>
        <a:prstGeom prst="rect">
          <a:avLst/>
        </a:prstGeom>
        <a:solidFill>
          <a:schemeClr val="accent2">
            <a:lumMod val="50000"/>
          </a:schemeClr>
        </a:solidFill>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en-US" sz="1100"/>
            <a:t>GLOSSARY</a:t>
          </a:r>
        </a:p>
      </xdr:txBody>
    </xdr:sp>
    <xdr:clientData/>
  </xdr:twoCellAnchor>
  <xdr:twoCellAnchor>
    <xdr:from>
      <xdr:col>7</xdr:col>
      <xdr:colOff>609600</xdr:colOff>
      <xdr:row>0</xdr:row>
      <xdr:rowOff>171450</xdr:rowOff>
    </xdr:from>
    <xdr:to>
      <xdr:col>9</xdr:col>
      <xdr:colOff>504825</xdr:colOff>
      <xdr:row>3</xdr:row>
      <xdr:rowOff>31750</xdr:rowOff>
    </xdr:to>
    <xdr:sp macro="" textlink="">
      <xdr:nvSpPr>
        <xdr:cNvPr id="15" name="Rectangle 14">
          <a:hlinkClick xmlns:r="http://schemas.openxmlformats.org/officeDocument/2006/relationships" r:id="rId4"/>
          <a:extLst>
            <a:ext uri="{FF2B5EF4-FFF2-40B4-BE49-F238E27FC236}">
              <a16:creationId xmlns:a16="http://schemas.microsoft.com/office/drawing/2014/main" id="{00000000-0008-0000-0C00-00000F000000}"/>
            </a:ext>
          </a:extLst>
        </xdr:cNvPr>
        <xdr:cNvSpPr/>
      </xdr:nvSpPr>
      <xdr:spPr>
        <a:xfrm>
          <a:off x="9029700" y="171450"/>
          <a:ext cx="1990725" cy="4699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marL="0" indent="0" algn="ctr"/>
          <a:r>
            <a:rPr lang="en-US" sz="1100">
              <a:solidFill>
                <a:schemeClr val="lt1"/>
              </a:solidFill>
              <a:latin typeface="+mn-lt"/>
              <a:ea typeface="+mn-ea"/>
              <a:cs typeface="+mn-cs"/>
            </a:rPr>
            <a:t>NEXT</a:t>
          </a:r>
        </a:p>
        <a:p>
          <a:pPr algn="ctr"/>
          <a:r>
            <a:rPr lang="en-US" sz="1100">
              <a:solidFill>
                <a:schemeClr val="lt1"/>
              </a:solidFill>
              <a:latin typeface="+mn-lt"/>
              <a:ea typeface="+mn-ea"/>
              <a:cs typeface="+mn-cs"/>
            </a:rPr>
            <a:t>CORE</a:t>
          </a:r>
          <a:r>
            <a:rPr lang="en-US" sz="1100" baseline="0">
              <a:solidFill>
                <a:schemeClr val="lt1"/>
              </a:solidFill>
              <a:latin typeface="+mn-lt"/>
              <a:ea typeface="+mn-ea"/>
              <a:cs typeface="+mn-cs"/>
            </a:rPr>
            <a:t> COST SUMMARY/INPUT</a:t>
          </a:r>
          <a:endParaRPr lang="en-US" sz="1100">
            <a:solidFill>
              <a:schemeClr val="lt1"/>
            </a:solidFill>
            <a:latin typeface="+mn-lt"/>
            <a:ea typeface="+mn-ea"/>
            <a:cs typeface="+mn-cs"/>
          </a:endParaRPr>
        </a:p>
      </xdr:txBody>
    </xdr:sp>
    <xdr:clientData/>
  </xdr:twoCellAnchor>
  <xdr:twoCellAnchor>
    <xdr:from>
      <xdr:col>1</xdr:col>
      <xdr:colOff>19050</xdr:colOff>
      <xdr:row>327</xdr:row>
      <xdr:rowOff>19050</xdr:rowOff>
    </xdr:from>
    <xdr:to>
      <xdr:col>7</xdr:col>
      <xdr:colOff>1000125</xdr:colOff>
      <xdr:row>346</xdr:row>
      <xdr:rowOff>95250</xdr:rowOff>
    </xdr:to>
    <xdr:graphicFrame macro="">
      <xdr:nvGraphicFramePr>
        <xdr:cNvPr id="10" name="Chart 3">
          <a:extLst>
            <a:ext uri="{FF2B5EF4-FFF2-40B4-BE49-F238E27FC236}">
              <a16:creationId xmlns:a16="http://schemas.microsoft.com/office/drawing/2014/main" id="{00000000-0008-0000-0C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307</xdr:row>
      <xdr:rowOff>57150</xdr:rowOff>
    </xdr:from>
    <xdr:to>
      <xdr:col>7</xdr:col>
      <xdr:colOff>990600</xdr:colOff>
      <xdr:row>326</xdr:row>
      <xdr:rowOff>133350</xdr:rowOff>
    </xdr:to>
    <xdr:graphicFrame macro="">
      <xdr:nvGraphicFramePr>
        <xdr:cNvPr id="17" name="Chart 4">
          <a:extLst>
            <a:ext uri="{FF2B5EF4-FFF2-40B4-BE49-F238E27FC236}">
              <a16:creationId xmlns:a16="http://schemas.microsoft.com/office/drawing/2014/main" id="{00000000-0008-0000-0C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19050</xdr:colOff>
      <xdr:row>347</xdr:row>
      <xdr:rowOff>38100</xdr:rowOff>
    </xdr:from>
    <xdr:to>
      <xdr:col>4</xdr:col>
      <xdr:colOff>409575</xdr:colOff>
      <xdr:row>369</xdr:row>
      <xdr:rowOff>19050</xdr:rowOff>
    </xdr:to>
    <xdr:graphicFrame macro="">
      <xdr:nvGraphicFramePr>
        <xdr:cNvPr id="18" name="Chart 4">
          <a:extLst>
            <a:ext uri="{FF2B5EF4-FFF2-40B4-BE49-F238E27FC236}">
              <a16:creationId xmlns:a16="http://schemas.microsoft.com/office/drawing/2014/main" id="{00000000-0008-0000-0C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476250</xdr:colOff>
      <xdr:row>347</xdr:row>
      <xdr:rowOff>38100</xdr:rowOff>
    </xdr:from>
    <xdr:to>
      <xdr:col>8</xdr:col>
      <xdr:colOff>857250</xdr:colOff>
      <xdr:row>369</xdr:row>
      <xdr:rowOff>19050</xdr:rowOff>
    </xdr:to>
    <xdr:graphicFrame macro="">
      <xdr:nvGraphicFramePr>
        <xdr:cNvPr id="19" name="Chart 5">
          <a:extLst>
            <a:ext uri="{FF2B5EF4-FFF2-40B4-BE49-F238E27FC236}">
              <a16:creationId xmlns:a16="http://schemas.microsoft.com/office/drawing/2014/main" id="{00000000-0008-0000-0C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57150</xdr:colOff>
      <xdr:row>391</xdr:row>
      <xdr:rowOff>95250</xdr:rowOff>
    </xdr:from>
    <xdr:to>
      <xdr:col>7</xdr:col>
      <xdr:colOff>1038225</xdr:colOff>
      <xdr:row>411</xdr:row>
      <xdr:rowOff>19050</xdr:rowOff>
    </xdr:to>
    <xdr:graphicFrame macro="">
      <xdr:nvGraphicFramePr>
        <xdr:cNvPr id="20" name="Chart 3">
          <a:extLst>
            <a:ext uri="{FF2B5EF4-FFF2-40B4-BE49-F238E27FC236}">
              <a16:creationId xmlns:a16="http://schemas.microsoft.com/office/drawing/2014/main" id="{00000000-0008-0000-0C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66675</xdr:colOff>
      <xdr:row>371</xdr:row>
      <xdr:rowOff>104775</xdr:rowOff>
    </xdr:from>
    <xdr:to>
      <xdr:col>7</xdr:col>
      <xdr:colOff>1047750</xdr:colOff>
      <xdr:row>391</xdr:row>
      <xdr:rowOff>28575</xdr:rowOff>
    </xdr:to>
    <xdr:graphicFrame macro="">
      <xdr:nvGraphicFramePr>
        <xdr:cNvPr id="21" name="Chart 3">
          <a:extLst>
            <a:ext uri="{FF2B5EF4-FFF2-40B4-BE49-F238E27FC236}">
              <a16:creationId xmlns:a16="http://schemas.microsoft.com/office/drawing/2014/main" id="{00000000-0008-0000-0C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314325</xdr:colOff>
      <xdr:row>4</xdr:row>
      <xdr:rowOff>85725</xdr:rowOff>
    </xdr:from>
    <xdr:to>
      <xdr:col>9</xdr:col>
      <xdr:colOff>494242</xdr:colOff>
      <xdr:row>7</xdr:row>
      <xdr:rowOff>47625</xdr:rowOff>
    </xdr:to>
    <xdr:sp macro="" textlink="">
      <xdr:nvSpPr>
        <xdr:cNvPr id="22" name="TextBox 21">
          <a:extLst>
            <a:ext uri="{FF2B5EF4-FFF2-40B4-BE49-F238E27FC236}">
              <a16:creationId xmlns:a16="http://schemas.microsoft.com/office/drawing/2014/main" id="{00000000-0008-0000-0C00-000016000000}"/>
            </a:ext>
          </a:extLst>
        </xdr:cNvPr>
        <xdr:cNvSpPr txBox="1"/>
      </xdr:nvSpPr>
      <xdr:spPr>
        <a:xfrm>
          <a:off x="5591175" y="885825"/>
          <a:ext cx="5418667"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0" i="0" u="none" strike="noStrike">
              <a:solidFill>
                <a:schemeClr val="tx2"/>
              </a:solidFill>
              <a:latin typeface="+mn-lt"/>
              <a:ea typeface="+mn-ea"/>
              <a:cs typeface="+mn-cs"/>
            </a:rPr>
            <a:t>Inputs </a:t>
          </a:r>
          <a:r>
            <a:rPr lang="en-US" sz="1100" b="0" i="0" u="none" strike="noStrike" baseline="0">
              <a:solidFill>
                <a:schemeClr val="tx2"/>
              </a:solidFill>
              <a:latin typeface="+mn-lt"/>
              <a:ea typeface="+mn-ea"/>
              <a:cs typeface="+mn-cs"/>
            </a:rPr>
            <a:t>a</a:t>
          </a:r>
          <a:r>
            <a:rPr lang="en-US" sz="1100" b="0" i="0" u="none" strike="noStrike">
              <a:solidFill>
                <a:schemeClr val="tx2"/>
              </a:solidFill>
              <a:latin typeface="+mn-lt"/>
              <a:ea typeface="+mn-ea"/>
              <a:cs typeface="+mn-cs"/>
            </a:rPr>
            <a:t>re in White Cells. Cells with Formulas are Highlighted in Light Gray</a:t>
          </a:r>
          <a:r>
            <a:rPr lang="en-US" sz="1100" b="0" i="0" u="none" strike="noStrike" baseline="0">
              <a:solidFill>
                <a:schemeClr val="tx2"/>
              </a:solidFill>
              <a:latin typeface="+mn-lt"/>
              <a:ea typeface="+mn-ea"/>
              <a:cs typeface="+mn-cs"/>
            </a:rPr>
            <a:t> or Yellow. </a:t>
          </a:r>
          <a:endParaRPr lang="en-US" sz="1100" b="0" i="0" u="none" strike="noStrike">
            <a:solidFill>
              <a:schemeClr val="tx2"/>
            </a:solidFill>
            <a:latin typeface="+mn-lt"/>
            <a:ea typeface="+mn-ea"/>
            <a:cs typeface="+mn-cs"/>
          </a:endParaRPr>
        </a:p>
        <a:p>
          <a:r>
            <a:rPr lang="en-US" sz="1100" b="0" i="0" u="none" strike="noStrike">
              <a:solidFill>
                <a:schemeClr val="tx1">
                  <a:lumMod val="50000"/>
                  <a:lumOff val="50000"/>
                </a:schemeClr>
              </a:solidFill>
              <a:latin typeface="+mn-lt"/>
              <a:ea typeface="+mn-ea"/>
              <a:cs typeface="+mn-cs"/>
            </a:rPr>
            <a:t>Once</a:t>
          </a:r>
          <a:r>
            <a:rPr lang="en-US" sz="1100" b="0" i="0" u="none" strike="noStrike" baseline="0">
              <a:solidFill>
                <a:schemeClr val="tx1">
                  <a:lumMod val="50000"/>
                  <a:lumOff val="50000"/>
                </a:schemeClr>
              </a:solidFill>
              <a:latin typeface="+mn-lt"/>
              <a:ea typeface="+mn-ea"/>
              <a:cs typeface="+mn-cs"/>
            </a:rPr>
            <a:t> all data is input, you may manually hide empty rows for better  view.</a:t>
          </a:r>
          <a:r>
            <a:rPr lang="en-US">
              <a:solidFill>
                <a:schemeClr val="tx1">
                  <a:lumMod val="50000"/>
                  <a:lumOff val="50000"/>
                </a:schemeClr>
              </a:solidFill>
            </a:rPr>
            <a:t> </a:t>
          </a:r>
          <a:endParaRPr lang="en-US" sz="1100">
            <a:solidFill>
              <a:schemeClr val="tx1">
                <a:lumMod val="50000"/>
                <a:lumOff val="50000"/>
              </a:schemeClr>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304800</xdr:colOff>
      <xdr:row>2</xdr:row>
      <xdr:rowOff>76200</xdr:rowOff>
    </xdr:from>
    <xdr:to>
      <xdr:col>5</xdr:col>
      <xdr:colOff>914400</xdr:colOff>
      <xdr:row>3</xdr:row>
      <xdr:rowOff>171450</xdr:rowOff>
    </xdr:to>
    <xdr:sp macro="[0]!Next1" textlink="">
      <xdr:nvSpPr>
        <xdr:cNvPr id="8" name="Rectangle 7">
          <a:extLst>
            <a:ext uri="{FF2B5EF4-FFF2-40B4-BE49-F238E27FC236}">
              <a16:creationId xmlns:a16="http://schemas.microsoft.com/office/drawing/2014/main" id="{00000000-0008-0000-0D00-000008000000}"/>
            </a:ext>
          </a:extLst>
        </xdr:cNvPr>
        <xdr:cNvSpPr/>
      </xdr:nvSpPr>
      <xdr:spPr>
        <a:xfrm>
          <a:off x="5581650" y="495300"/>
          <a:ext cx="1657350" cy="285750"/>
        </a:xfrm>
        <a:prstGeom prst="rect">
          <a:avLst/>
        </a:prstGeom>
        <a:gradFill flip="none" rotWithShape="1">
          <a:gsLst>
            <a:gs pos="100000">
              <a:schemeClr val="bg1">
                <a:lumMod val="75000"/>
              </a:schemeClr>
            </a:gs>
            <a:gs pos="100000">
              <a:schemeClr val="accent1">
                <a:lumMod val="50000"/>
              </a:schemeClr>
            </a:gs>
          </a:gsLst>
          <a:lin ang="16200000" scaled="0"/>
          <a:tileRect/>
        </a:gradFill>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100">
              <a:solidFill>
                <a:sysClr val="windowText" lastClr="000000"/>
              </a:solidFill>
            </a:rPr>
            <a:t>NEXT YEAR</a:t>
          </a:r>
        </a:p>
      </xdr:txBody>
    </xdr:sp>
    <xdr:clientData/>
  </xdr:twoCellAnchor>
  <xdr:twoCellAnchor>
    <xdr:from>
      <xdr:col>4</xdr:col>
      <xdr:colOff>314325</xdr:colOff>
      <xdr:row>0</xdr:row>
      <xdr:rowOff>180975</xdr:rowOff>
    </xdr:from>
    <xdr:to>
      <xdr:col>5</xdr:col>
      <xdr:colOff>914400</xdr:colOff>
      <xdr:row>2</xdr:row>
      <xdr:rowOff>47625</xdr:rowOff>
    </xdr:to>
    <xdr:sp macro="" textlink="">
      <xdr:nvSpPr>
        <xdr:cNvPr id="9" name="Rectangle 8">
          <a:hlinkClick xmlns:r="http://schemas.openxmlformats.org/officeDocument/2006/relationships" r:id="rId1"/>
          <a:extLst>
            <a:ext uri="{FF2B5EF4-FFF2-40B4-BE49-F238E27FC236}">
              <a16:creationId xmlns:a16="http://schemas.microsoft.com/office/drawing/2014/main" id="{00000000-0008-0000-0D00-000009000000}"/>
            </a:ext>
          </a:extLst>
        </xdr:cNvPr>
        <xdr:cNvSpPr/>
      </xdr:nvSpPr>
      <xdr:spPr>
        <a:xfrm>
          <a:off x="5591175" y="180975"/>
          <a:ext cx="1647825" cy="28575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100"/>
            <a:t>MENU</a:t>
          </a:r>
        </a:p>
      </xdr:txBody>
    </xdr:sp>
    <xdr:clientData/>
  </xdr:twoCellAnchor>
  <xdr:twoCellAnchor>
    <xdr:from>
      <xdr:col>5</xdr:col>
      <xdr:colOff>981075</xdr:colOff>
      <xdr:row>0</xdr:row>
      <xdr:rowOff>180975</xdr:rowOff>
    </xdr:from>
    <xdr:to>
      <xdr:col>7</xdr:col>
      <xdr:colOff>609600</xdr:colOff>
      <xdr:row>2</xdr:row>
      <xdr:rowOff>38100</xdr:rowOff>
    </xdr:to>
    <xdr:sp macro="" textlink="">
      <xdr:nvSpPr>
        <xdr:cNvPr id="13" name="Rectangle 12">
          <a:hlinkClick xmlns:r="http://schemas.openxmlformats.org/officeDocument/2006/relationships" r:id="rId2"/>
          <a:extLst>
            <a:ext uri="{FF2B5EF4-FFF2-40B4-BE49-F238E27FC236}">
              <a16:creationId xmlns:a16="http://schemas.microsoft.com/office/drawing/2014/main" id="{00000000-0008-0000-0D00-00000D000000}"/>
            </a:ext>
          </a:extLst>
        </xdr:cNvPr>
        <xdr:cNvSpPr/>
      </xdr:nvSpPr>
      <xdr:spPr>
        <a:xfrm>
          <a:off x="7305675" y="180975"/>
          <a:ext cx="1724025" cy="276225"/>
        </a:xfrm>
        <a:prstGeom prst="rect">
          <a:avLst/>
        </a:prstGeom>
        <a:solidFill>
          <a:schemeClr val="accent2">
            <a:lumMod val="50000"/>
          </a:schemeClr>
        </a:solidFill>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en-US" sz="1100"/>
            <a:t>INSTRUCTIONS</a:t>
          </a:r>
        </a:p>
      </xdr:txBody>
    </xdr:sp>
    <xdr:clientData/>
  </xdr:twoCellAnchor>
  <xdr:twoCellAnchor>
    <xdr:from>
      <xdr:col>5</xdr:col>
      <xdr:colOff>981074</xdr:colOff>
      <xdr:row>2</xdr:row>
      <xdr:rowOff>76200</xdr:rowOff>
    </xdr:from>
    <xdr:to>
      <xdr:col>7</xdr:col>
      <xdr:colOff>609599</xdr:colOff>
      <xdr:row>3</xdr:row>
      <xdr:rowOff>171450</xdr:rowOff>
    </xdr:to>
    <xdr:sp macro="" textlink="">
      <xdr:nvSpPr>
        <xdr:cNvPr id="14" name="Rectangle 13">
          <a:hlinkClick xmlns:r="http://schemas.openxmlformats.org/officeDocument/2006/relationships" r:id="rId3"/>
          <a:extLst>
            <a:ext uri="{FF2B5EF4-FFF2-40B4-BE49-F238E27FC236}">
              <a16:creationId xmlns:a16="http://schemas.microsoft.com/office/drawing/2014/main" id="{00000000-0008-0000-0D00-00000E000000}"/>
            </a:ext>
          </a:extLst>
        </xdr:cNvPr>
        <xdr:cNvSpPr/>
      </xdr:nvSpPr>
      <xdr:spPr>
        <a:xfrm>
          <a:off x="7305674" y="495300"/>
          <a:ext cx="1724025" cy="285750"/>
        </a:xfrm>
        <a:prstGeom prst="rect">
          <a:avLst/>
        </a:prstGeom>
        <a:solidFill>
          <a:schemeClr val="accent2">
            <a:lumMod val="50000"/>
          </a:schemeClr>
        </a:solidFill>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en-US" sz="1100"/>
            <a:t>GLOSSARY</a:t>
          </a:r>
        </a:p>
      </xdr:txBody>
    </xdr:sp>
    <xdr:clientData/>
  </xdr:twoCellAnchor>
  <xdr:twoCellAnchor>
    <xdr:from>
      <xdr:col>7</xdr:col>
      <xdr:colOff>657225</xdr:colOff>
      <xdr:row>0</xdr:row>
      <xdr:rowOff>180975</xdr:rowOff>
    </xdr:from>
    <xdr:to>
      <xdr:col>9</xdr:col>
      <xdr:colOff>552450</xdr:colOff>
      <xdr:row>3</xdr:row>
      <xdr:rowOff>41275</xdr:rowOff>
    </xdr:to>
    <xdr:sp macro="" textlink="">
      <xdr:nvSpPr>
        <xdr:cNvPr id="15" name="Rectangle 14">
          <a:hlinkClick xmlns:r="http://schemas.openxmlformats.org/officeDocument/2006/relationships" r:id="rId4"/>
          <a:extLst>
            <a:ext uri="{FF2B5EF4-FFF2-40B4-BE49-F238E27FC236}">
              <a16:creationId xmlns:a16="http://schemas.microsoft.com/office/drawing/2014/main" id="{00000000-0008-0000-0D00-00000F000000}"/>
            </a:ext>
          </a:extLst>
        </xdr:cNvPr>
        <xdr:cNvSpPr/>
      </xdr:nvSpPr>
      <xdr:spPr>
        <a:xfrm>
          <a:off x="9077325" y="180975"/>
          <a:ext cx="1990725" cy="4699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marL="0" indent="0" algn="ctr"/>
          <a:r>
            <a:rPr lang="en-US" sz="1100">
              <a:solidFill>
                <a:schemeClr val="lt1"/>
              </a:solidFill>
              <a:latin typeface="+mn-lt"/>
              <a:ea typeface="+mn-ea"/>
              <a:cs typeface="+mn-cs"/>
            </a:rPr>
            <a:t>NEXT</a:t>
          </a:r>
        </a:p>
        <a:p>
          <a:pPr algn="ctr"/>
          <a:r>
            <a:rPr lang="en-US" sz="1100">
              <a:solidFill>
                <a:schemeClr val="lt1"/>
              </a:solidFill>
              <a:latin typeface="+mn-lt"/>
              <a:ea typeface="+mn-ea"/>
              <a:cs typeface="+mn-cs"/>
            </a:rPr>
            <a:t>CORE</a:t>
          </a:r>
          <a:r>
            <a:rPr lang="en-US" sz="1100" baseline="0">
              <a:solidFill>
                <a:schemeClr val="lt1"/>
              </a:solidFill>
              <a:latin typeface="+mn-lt"/>
              <a:ea typeface="+mn-ea"/>
              <a:cs typeface="+mn-cs"/>
            </a:rPr>
            <a:t> COST SUMMARY/INPUT</a:t>
          </a:r>
          <a:endParaRPr lang="en-US" sz="1100">
            <a:solidFill>
              <a:schemeClr val="lt1"/>
            </a:solidFill>
            <a:latin typeface="+mn-lt"/>
            <a:ea typeface="+mn-ea"/>
            <a:cs typeface="+mn-cs"/>
          </a:endParaRPr>
        </a:p>
      </xdr:txBody>
    </xdr:sp>
    <xdr:clientData/>
  </xdr:twoCellAnchor>
  <xdr:twoCellAnchor>
    <xdr:from>
      <xdr:col>1</xdr:col>
      <xdr:colOff>19050</xdr:colOff>
      <xdr:row>327</xdr:row>
      <xdr:rowOff>19050</xdr:rowOff>
    </xdr:from>
    <xdr:to>
      <xdr:col>7</xdr:col>
      <xdr:colOff>1000125</xdr:colOff>
      <xdr:row>346</xdr:row>
      <xdr:rowOff>95250</xdr:rowOff>
    </xdr:to>
    <xdr:graphicFrame macro="">
      <xdr:nvGraphicFramePr>
        <xdr:cNvPr id="10" name="Chart 3">
          <a:extLst>
            <a:ext uri="{FF2B5EF4-FFF2-40B4-BE49-F238E27FC236}">
              <a16:creationId xmlns:a16="http://schemas.microsoft.com/office/drawing/2014/main" id="{00000000-0008-0000-0D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307</xdr:row>
      <xdr:rowOff>57150</xdr:rowOff>
    </xdr:from>
    <xdr:to>
      <xdr:col>7</xdr:col>
      <xdr:colOff>990600</xdr:colOff>
      <xdr:row>326</xdr:row>
      <xdr:rowOff>133350</xdr:rowOff>
    </xdr:to>
    <xdr:graphicFrame macro="">
      <xdr:nvGraphicFramePr>
        <xdr:cNvPr id="17" name="Chart 4">
          <a:extLst>
            <a:ext uri="{FF2B5EF4-FFF2-40B4-BE49-F238E27FC236}">
              <a16:creationId xmlns:a16="http://schemas.microsoft.com/office/drawing/2014/main" id="{00000000-0008-0000-0D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19050</xdr:colOff>
      <xdr:row>347</xdr:row>
      <xdr:rowOff>38100</xdr:rowOff>
    </xdr:from>
    <xdr:to>
      <xdr:col>4</xdr:col>
      <xdr:colOff>409575</xdr:colOff>
      <xdr:row>369</xdr:row>
      <xdr:rowOff>19050</xdr:rowOff>
    </xdr:to>
    <xdr:graphicFrame macro="">
      <xdr:nvGraphicFramePr>
        <xdr:cNvPr id="18" name="Chart 4">
          <a:extLst>
            <a:ext uri="{FF2B5EF4-FFF2-40B4-BE49-F238E27FC236}">
              <a16:creationId xmlns:a16="http://schemas.microsoft.com/office/drawing/2014/main" id="{00000000-0008-0000-0D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476250</xdr:colOff>
      <xdr:row>347</xdr:row>
      <xdr:rowOff>38100</xdr:rowOff>
    </xdr:from>
    <xdr:to>
      <xdr:col>8</xdr:col>
      <xdr:colOff>857250</xdr:colOff>
      <xdr:row>369</xdr:row>
      <xdr:rowOff>19050</xdr:rowOff>
    </xdr:to>
    <xdr:graphicFrame macro="">
      <xdr:nvGraphicFramePr>
        <xdr:cNvPr id="19" name="Chart 5">
          <a:extLst>
            <a:ext uri="{FF2B5EF4-FFF2-40B4-BE49-F238E27FC236}">
              <a16:creationId xmlns:a16="http://schemas.microsoft.com/office/drawing/2014/main" id="{00000000-0008-0000-0D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57150</xdr:colOff>
      <xdr:row>391</xdr:row>
      <xdr:rowOff>95250</xdr:rowOff>
    </xdr:from>
    <xdr:to>
      <xdr:col>7</xdr:col>
      <xdr:colOff>1038225</xdr:colOff>
      <xdr:row>411</xdr:row>
      <xdr:rowOff>19050</xdr:rowOff>
    </xdr:to>
    <xdr:graphicFrame macro="">
      <xdr:nvGraphicFramePr>
        <xdr:cNvPr id="20" name="Chart 3">
          <a:extLst>
            <a:ext uri="{FF2B5EF4-FFF2-40B4-BE49-F238E27FC236}">
              <a16:creationId xmlns:a16="http://schemas.microsoft.com/office/drawing/2014/main" id="{00000000-0008-0000-0D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66675</xdr:colOff>
      <xdr:row>371</xdr:row>
      <xdr:rowOff>104775</xdr:rowOff>
    </xdr:from>
    <xdr:to>
      <xdr:col>7</xdr:col>
      <xdr:colOff>1047750</xdr:colOff>
      <xdr:row>391</xdr:row>
      <xdr:rowOff>28575</xdr:rowOff>
    </xdr:to>
    <xdr:graphicFrame macro="">
      <xdr:nvGraphicFramePr>
        <xdr:cNvPr id="21" name="Chart 3">
          <a:extLst>
            <a:ext uri="{FF2B5EF4-FFF2-40B4-BE49-F238E27FC236}">
              <a16:creationId xmlns:a16="http://schemas.microsoft.com/office/drawing/2014/main" id="{00000000-0008-0000-0D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342900</xdr:colOff>
      <xdr:row>4</xdr:row>
      <xdr:rowOff>47625</xdr:rowOff>
    </xdr:from>
    <xdr:to>
      <xdr:col>9</xdr:col>
      <xdr:colOff>522817</xdr:colOff>
      <xdr:row>7</xdr:row>
      <xdr:rowOff>9525</xdr:rowOff>
    </xdr:to>
    <xdr:sp macro="" textlink="">
      <xdr:nvSpPr>
        <xdr:cNvPr id="23" name="TextBox 22">
          <a:extLst>
            <a:ext uri="{FF2B5EF4-FFF2-40B4-BE49-F238E27FC236}">
              <a16:creationId xmlns:a16="http://schemas.microsoft.com/office/drawing/2014/main" id="{00000000-0008-0000-0D00-000017000000}"/>
            </a:ext>
          </a:extLst>
        </xdr:cNvPr>
        <xdr:cNvSpPr txBox="1"/>
      </xdr:nvSpPr>
      <xdr:spPr>
        <a:xfrm>
          <a:off x="5619750" y="847725"/>
          <a:ext cx="5418667"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0" i="0" u="none" strike="noStrike">
              <a:solidFill>
                <a:schemeClr val="tx2"/>
              </a:solidFill>
              <a:latin typeface="+mn-lt"/>
              <a:ea typeface="+mn-ea"/>
              <a:cs typeface="+mn-cs"/>
            </a:rPr>
            <a:t>Inputs </a:t>
          </a:r>
          <a:r>
            <a:rPr lang="en-US" sz="1100" b="0" i="0" u="none" strike="noStrike" baseline="0">
              <a:solidFill>
                <a:schemeClr val="tx2"/>
              </a:solidFill>
              <a:latin typeface="+mn-lt"/>
              <a:ea typeface="+mn-ea"/>
              <a:cs typeface="+mn-cs"/>
            </a:rPr>
            <a:t>a</a:t>
          </a:r>
          <a:r>
            <a:rPr lang="en-US" sz="1100" b="0" i="0" u="none" strike="noStrike">
              <a:solidFill>
                <a:schemeClr val="tx2"/>
              </a:solidFill>
              <a:latin typeface="+mn-lt"/>
              <a:ea typeface="+mn-ea"/>
              <a:cs typeface="+mn-cs"/>
            </a:rPr>
            <a:t>re in White Cells. Cells with Formulas are Highlighted in Light Gray</a:t>
          </a:r>
          <a:r>
            <a:rPr lang="en-US" sz="1100" b="0" i="0" u="none" strike="noStrike" baseline="0">
              <a:solidFill>
                <a:schemeClr val="tx2"/>
              </a:solidFill>
              <a:latin typeface="+mn-lt"/>
              <a:ea typeface="+mn-ea"/>
              <a:cs typeface="+mn-cs"/>
            </a:rPr>
            <a:t> or Yellow. </a:t>
          </a:r>
          <a:endParaRPr lang="en-US" sz="1100" b="0" i="0" u="none" strike="noStrike">
            <a:solidFill>
              <a:schemeClr val="tx2"/>
            </a:solidFill>
            <a:latin typeface="+mn-lt"/>
            <a:ea typeface="+mn-ea"/>
            <a:cs typeface="+mn-cs"/>
          </a:endParaRPr>
        </a:p>
        <a:p>
          <a:r>
            <a:rPr lang="en-US" sz="1100" b="0" i="0" u="none" strike="noStrike">
              <a:solidFill>
                <a:schemeClr val="tx1">
                  <a:lumMod val="50000"/>
                  <a:lumOff val="50000"/>
                </a:schemeClr>
              </a:solidFill>
              <a:latin typeface="+mn-lt"/>
              <a:ea typeface="+mn-ea"/>
              <a:cs typeface="+mn-cs"/>
            </a:rPr>
            <a:t>Once</a:t>
          </a:r>
          <a:r>
            <a:rPr lang="en-US" sz="1100" b="0" i="0" u="none" strike="noStrike" baseline="0">
              <a:solidFill>
                <a:schemeClr val="tx1">
                  <a:lumMod val="50000"/>
                  <a:lumOff val="50000"/>
                </a:schemeClr>
              </a:solidFill>
              <a:latin typeface="+mn-lt"/>
              <a:ea typeface="+mn-ea"/>
              <a:cs typeface="+mn-cs"/>
            </a:rPr>
            <a:t> all data is input, you may manually hide empty rows for better  view.</a:t>
          </a:r>
          <a:r>
            <a:rPr lang="en-US">
              <a:solidFill>
                <a:schemeClr val="tx1">
                  <a:lumMod val="50000"/>
                  <a:lumOff val="50000"/>
                </a:schemeClr>
              </a:solidFill>
            </a:rPr>
            <a:t> </a:t>
          </a:r>
          <a:endParaRPr lang="en-US" sz="1100">
            <a:solidFill>
              <a:schemeClr val="tx1">
                <a:lumMod val="50000"/>
                <a:lumOff val="50000"/>
              </a:schemeClr>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285750</xdr:colOff>
      <xdr:row>0</xdr:row>
      <xdr:rowOff>180975</xdr:rowOff>
    </xdr:from>
    <xdr:to>
      <xdr:col>5</xdr:col>
      <xdr:colOff>895350</xdr:colOff>
      <xdr:row>2</xdr:row>
      <xdr:rowOff>47625</xdr:rowOff>
    </xdr:to>
    <xdr:sp macro="" textlink="">
      <xdr:nvSpPr>
        <xdr:cNvPr id="10" name="Rectangle 9">
          <a:hlinkClick xmlns:r="http://schemas.openxmlformats.org/officeDocument/2006/relationships" r:id="rId1"/>
          <a:extLst>
            <a:ext uri="{FF2B5EF4-FFF2-40B4-BE49-F238E27FC236}">
              <a16:creationId xmlns:a16="http://schemas.microsoft.com/office/drawing/2014/main" id="{00000000-0008-0000-0E00-00000A000000}"/>
            </a:ext>
          </a:extLst>
        </xdr:cNvPr>
        <xdr:cNvSpPr/>
      </xdr:nvSpPr>
      <xdr:spPr>
        <a:xfrm>
          <a:off x="5562600" y="180975"/>
          <a:ext cx="1657350" cy="28575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100"/>
            <a:t>MENU</a:t>
          </a:r>
        </a:p>
      </xdr:txBody>
    </xdr:sp>
    <xdr:clientData/>
  </xdr:twoCellAnchor>
  <xdr:twoCellAnchor>
    <xdr:from>
      <xdr:col>5</xdr:col>
      <xdr:colOff>962025</xdr:colOff>
      <xdr:row>0</xdr:row>
      <xdr:rowOff>180975</xdr:rowOff>
    </xdr:from>
    <xdr:to>
      <xdr:col>7</xdr:col>
      <xdr:colOff>590550</xdr:colOff>
      <xdr:row>2</xdr:row>
      <xdr:rowOff>38100</xdr:rowOff>
    </xdr:to>
    <xdr:sp macro="" textlink="">
      <xdr:nvSpPr>
        <xdr:cNvPr id="14" name="Rectangle 13">
          <a:hlinkClick xmlns:r="http://schemas.openxmlformats.org/officeDocument/2006/relationships" r:id="rId2"/>
          <a:extLst>
            <a:ext uri="{FF2B5EF4-FFF2-40B4-BE49-F238E27FC236}">
              <a16:creationId xmlns:a16="http://schemas.microsoft.com/office/drawing/2014/main" id="{00000000-0008-0000-0E00-00000E000000}"/>
            </a:ext>
          </a:extLst>
        </xdr:cNvPr>
        <xdr:cNvSpPr/>
      </xdr:nvSpPr>
      <xdr:spPr>
        <a:xfrm>
          <a:off x="7286625" y="180975"/>
          <a:ext cx="1724025" cy="276225"/>
        </a:xfrm>
        <a:prstGeom prst="rect">
          <a:avLst/>
        </a:prstGeom>
        <a:solidFill>
          <a:schemeClr val="accent2">
            <a:lumMod val="50000"/>
          </a:schemeClr>
        </a:solidFill>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en-US" sz="1100"/>
            <a:t>INSTRUCTIONS</a:t>
          </a:r>
        </a:p>
      </xdr:txBody>
    </xdr:sp>
    <xdr:clientData/>
  </xdr:twoCellAnchor>
  <xdr:twoCellAnchor>
    <xdr:from>
      <xdr:col>5</xdr:col>
      <xdr:colOff>962024</xdr:colOff>
      <xdr:row>2</xdr:row>
      <xdr:rowOff>76200</xdr:rowOff>
    </xdr:from>
    <xdr:to>
      <xdr:col>7</xdr:col>
      <xdr:colOff>590549</xdr:colOff>
      <xdr:row>3</xdr:row>
      <xdr:rowOff>171450</xdr:rowOff>
    </xdr:to>
    <xdr:sp macro="" textlink="">
      <xdr:nvSpPr>
        <xdr:cNvPr id="15" name="Rectangle 14">
          <a:hlinkClick xmlns:r="http://schemas.openxmlformats.org/officeDocument/2006/relationships" r:id="rId3"/>
          <a:extLst>
            <a:ext uri="{FF2B5EF4-FFF2-40B4-BE49-F238E27FC236}">
              <a16:creationId xmlns:a16="http://schemas.microsoft.com/office/drawing/2014/main" id="{00000000-0008-0000-0E00-00000F000000}"/>
            </a:ext>
          </a:extLst>
        </xdr:cNvPr>
        <xdr:cNvSpPr/>
      </xdr:nvSpPr>
      <xdr:spPr>
        <a:xfrm>
          <a:off x="7286624" y="495300"/>
          <a:ext cx="1724025" cy="285750"/>
        </a:xfrm>
        <a:prstGeom prst="rect">
          <a:avLst/>
        </a:prstGeom>
        <a:solidFill>
          <a:schemeClr val="accent2">
            <a:lumMod val="50000"/>
          </a:schemeClr>
        </a:solidFill>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en-US" sz="1100"/>
            <a:t>GLOSSARY</a:t>
          </a:r>
        </a:p>
      </xdr:txBody>
    </xdr:sp>
    <xdr:clientData/>
  </xdr:twoCellAnchor>
  <xdr:twoCellAnchor>
    <xdr:from>
      <xdr:col>7</xdr:col>
      <xdr:colOff>647700</xdr:colOff>
      <xdr:row>0</xdr:row>
      <xdr:rowOff>171450</xdr:rowOff>
    </xdr:from>
    <xdr:to>
      <xdr:col>9</xdr:col>
      <xdr:colOff>542925</xdr:colOff>
      <xdr:row>3</xdr:row>
      <xdr:rowOff>31750</xdr:rowOff>
    </xdr:to>
    <xdr:sp macro="" textlink="">
      <xdr:nvSpPr>
        <xdr:cNvPr id="16" name="Rectangle 15">
          <a:hlinkClick xmlns:r="http://schemas.openxmlformats.org/officeDocument/2006/relationships" r:id="rId4"/>
          <a:extLst>
            <a:ext uri="{FF2B5EF4-FFF2-40B4-BE49-F238E27FC236}">
              <a16:creationId xmlns:a16="http://schemas.microsoft.com/office/drawing/2014/main" id="{00000000-0008-0000-0E00-000010000000}"/>
            </a:ext>
          </a:extLst>
        </xdr:cNvPr>
        <xdr:cNvSpPr/>
      </xdr:nvSpPr>
      <xdr:spPr>
        <a:xfrm>
          <a:off x="9067800" y="171450"/>
          <a:ext cx="1990725" cy="4699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marL="0" indent="0" algn="ctr"/>
          <a:r>
            <a:rPr lang="en-US" sz="1100">
              <a:solidFill>
                <a:schemeClr val="lt1"/>
              </a:solidFill>
              <a:latin typeface="+mn-lt"/>
              <a:ea typeface="+mn-ea"/>
              <a:cs typeface="+mn-cs"/>
            </a:rPr>
            <a:t>NEXT</a:t>
          </a:r>
        </a:p>
        <a:p>
          <a:pPr algn="ctr"/>
          <a:r>
            <a:rPr lang="en-US" sz="1100">
              <a:solidFill>
                <a:schemeClr val="lt1"/>
              </a:solidFill>
              <a:latin typeface="+mn-lt"/>
              <a:ea typeface="+mn-ea"/>
              <a:cs typeface="+mn-cs"/>
            </a:rPr>
            <a:t>CORE</a:t>
          </a:r>
          <a:r>
            <a:rPr lang="en-US" sz="1100" baseline="0">
              <a:solidFill>
                <a:schemeClr val="lt1"/>
              </a:solidFill>
              <a:latin typeface="+mn-lt"/>
              <a:ea typeface="+mn-ea"/>
              <a:cs typeface="+mn-cs"/>
            </a:rPr>
            <a:t> COST SUMMARY/INPUT</a:t>
          </a:r>
          <a:endParaRPr lang="en-US" sz="1100">
            <a:solidFill>
              <a:schemeClr val="lt1"/>
            </a:solidFill>
            <a:latin typeface="+mn-lt"/>
            <a:ea typeface="+mn-ea"/>
            <a:cs typeface="+mn-cs"/>
          </a:endParaRPr>
        </a:p>
      </xdr:txBody>
    </xdr:sp>
    <xdr:clientData/>
  </xdr:twoCellAnchor>
  <xdr:twoCellAnchor>
    <xdr:from>
      <xdr:col>1</xdr:col>
      <xdr:colOff>19050</xdr:colOff>
      <xdr:row>327</xdr:row>
      <xdr:rowOff>19050</xdr:rowOff>
    </xdr:from>
    <xdr:to>
      <xdr:col>7</xdr:col>
      <xdr:colOff>1000125</xdr:colOff>
      <xdr:row>346</xdr:row>
      <xdr:rowOff>95250</xdr:rowOff>
    </xdr:to>
    <xdr:graphicFrame macro="">
      <xdr:nvGraphicFramePr>
        <xdr:cNvPr id="9" name="Chart 3">
          <a:extLst>
            <a:ext uri="{FF2B5EF4-FFF2-40B4-BE49-F238E27FC236}">
              <a16:creationId xmlns:a16="http://schemas.microsoft.com/office/drawing/2014/main" id="{00000000-0008-0000-0E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307</xdr:row>
      <xdr:rowOff>57150</xdr:rowOff>
    </xdr:from>
    <xdr:to>
      <xdr:col>7</xdr:col>
      <xdr:colOff>990600</xdr:colOff>
      <xdr:row>326</xdr:row>
      <xdr:rowOff>133350</xdr:rowOff>
    </xdr:to>
    <xdr:graphicFrame macro="">
      <xdr:nvGraphicFramePr>
        <xdr:cNvPr id="11" name="Chart 4">
          <a:extLst>
            <a:ext uri="{FF2B5EF4-FFF2-40B4-BE49-F238E27FC236}">
              <a16:creationId xmlns:a16="http://schemas.microsoft.com/office/drawing/2014/main" id="{00000000-0008-0000-0E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19050</xdr:colOff>
      <xdr:row>347</xdr:row>
      <xdr:rowOff>38100</xdr:rowOff>
    </xdr:from>
    <xdr:to>
      <xdr:col>4</xdr:col>
      <xdr:colOff>409575</xdr:colOff>
      <xdr:row>369</xdr:row>
      <xdr:rowOff>19050</xdr:rowOff>
    </xdr:to>
    <xdr:graphicFrame macro="">
      <xdr:nvGraphicFramePr>
        <xdr:cNvPr id="18" name="Chart 4">
          <a:extLst>
            <a:ext uri="{FF2B5EF4-FFF2-40B4-BE49-F238E27FC236}">
              <a16:creationId xmlns:a16="http://schemas.microsoft.com/office/drawing/2014/main" id="{00000000-0008-0000-0E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476250</xdr:colOff>
      <xdr:row>347</xdr:row>
      <xdr:rowOff>38100</xdr:rowOff>
    </xdr:from>
    <xdr:to>
      <xdr:col>8</xdr:col>
      <xdr:colOff>857250</xdr:colOff>
      <xdr:row>369</xdr:row>
      <xdr:rowOff>19050</xdr:rowOff>
    </xdr:to>
    <xdr:graphicFrame macro="">
      <xdr:nvGraphicFramePr>
        <xdr:cNvPr id="19" name="Chart 5">
          <a:extLst>
            <a:ext uri="{FF2B5EF4-FFF2-40B4-BE49-F238E27FC236}">
              <a16:creationId xmlns:a16="http://schemas.microsoft.com/office/drawing/2014/main" id="{00000000-0008-0000-0E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85725</xdr:colOff>
      <xdr:row>391</xdr:row>
      <xdr:rowOff>133350</xdr:rowOff>
    </xdr:from>
    <xdr:to>
      <xdr:col>7</xdr:col>
      <xdr:colOff>1066800</xdr:colOff>
      <xdr:row>411</xdr:row>
      <xdr:rowOff>47625</xdr:rowOff>
    </xdr:to>
    <xdr:graphicFrame macro="">
      <xdr:nvGraphicFramePr>
        <xdr:cNvPr id="20" name="Chart 3">
          <a:extLst>
            <a:ext uri="{FF2B5EF4-FFF2-40B4-BE49-F238E27FC236}">
              <a16:creationId xmlns:a16="http://schemas.microsoft.com/office/drawing/2014/main" id="{00000000-0008-0000-0E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95250</xdr:colOff>
      <xdr:row>371</xdr:row>
      <xdr:rowOff>142875</xdr:rowOff>
    </xdr:from>
    <xdr:to>
      <xdr:col>7</xdr:col>
      <xdr:colOff>1076325</xdr:colOff>
      <xdr:row>391</xdr:row>
      <xdr:rowOff>57150</xdr:rowOff>
    </xdr:to>
    <xdr:graphicFrame macro="">
      <xdr:nvGraphicFramePr>
        <xdr:cNvPr id="21" name="Chart 3">
          <a:extLst>
            <a:ext uri="{FF2B5EF4-FFF2-40B4-BE49-F238E27FC236}">
              <a16:creationId xmlns:a16="http://schemas.microsoft.com/office/drawing/2014/main" id="{00000000-0008-0000-0E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323850</xdr:colOff>
      <xdr:row>4</xdr:row>
      <xdr:rowOff>133350</xdr:rowOff>
    </xdr:from>
    <xdr:to>
      <xdr:col>9</xdr:col>
      <xdr:colOff>503767</xdr:colOff>
      <xdr:row>7</xdr:row>
      <xdr:rowOff>95250</xdr:rowOff>
    </xdr:to>
    <xdr:sp macro="" textlink="">
      <xdr:nvSpPr>
        <xdr:cNvPr id="23" name="TextBox 22">
          <a:extLst>
            <a:ext uri="{FF2B5EF4-FFF2-40B4-BE49-F238E27FC236}">
              <a16:creationId xmlns:a16="http://schemas.microsoft.com/office/drawing/2014/main" id="{00000000-0008-0000-0E00-000017000000}"/>
            </a:ext>
          </a:extLst>
        </xdr:cNvPr>
        <xdr:cNvSpPr txBox="1"/>
      </xdr:nvSpPr>
      <xdr:spPr>
        <a:xfrm>
          <a:off x="5600700" y="933450"/>
          <a:ext cx="5418667"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0" i="0" u="none" strike="noStrike">
              <a:solidFill>
                <a:schemeClr val="tx2"/>
              </a:solidFill>
              <a:latin typeface="+mn-lt"/>
              <a:ea typeface="+mn-ea"/>
              <a:cs typeface="+mn-cs"/>
            </a:rPr>
            <a:t>Inputs </a:t>
          </a:r>
          <a:r>
            <a:rPr lang="en-US" sz="1100" b="0" i="0" u="none" strike="noStrike" baseline="0">
              <a:solidFill>
                <a:schemeClr val="tx2"/>
              </a:solidFill>
              <a:latin typeface="+mn-lt"/>
              <a:ea typeface="+mn-ea"/>
              <a:cs typeface="+mn-cs"/>
            </a:rPr>
            <a:t>a</a:t>
          </a:r>
          <a:r>
            <a:rPr lang="en-US" sz="1100" b="0" i="0" u="none" strike="noStrike">
              <a:solidFill>
                <a:schemeClr val="tx2"/>
              </a:solidFill>
              <a:latin typeface="+mn-lt"/>
              <a:ea typeface="+mn-ea"/>
              <a:cs typeface="+mn-cs"/>
            </a:rPr>
            <a:t>re in White Cells. Cells with Formulas are Highlighted in Light Gray</a:t>
          </a:r>
          <a:r>
            <a:rPr lang="en-US" sz="1100" b="0" i="0" u="none" strike="noStrike" baseline="0">
              <a:solidFill>
                <a:schemeClr val="tx2"/>
              </a:solidFill>
              <a:latin typeface="+mn-lt"/>
              <a:ea typeface="+mn-ea"/>
              <a:cs typeface="+mn-cs"/>
            </a:rPr>
            <a:t> or Yellow. </a:t>
          </a:r>
          <a:endParaRPr lang="en-US" sz="1100" b="0" i="0" u="none" strike="noStrike">
            <a:solidFill>
              <a:schemeClr val="tx2"/>
            </a:solidFill>
            <a:latin typeface="+mn-lt"/>
            <a:ea typeface="+mn-ea"/>
            <a:cs typeface="+mn-cs"/>
          </a:endParaRPr>
        </a:p>
        <a:p>
          <a:r>
            <a:rPr lang="en-US" sz="1100" b="0" i="0" u="none" strike="noStrike">
              <a:solidFill>
                <a:schemeClr val="tx1">
                  <a:lumMod val="50000"/>
                  <a:lumOff val="50000"/>
                </a:schemeClr>
              </a:solidFill>
              <a:latin typeface="+mn-lt"/>
              <a:ea typeface="+mn-ea"/>
              <a:cs typeface="+mn-cs"/>
            </a:rPr>
            <a:t>Once</a:t>
          </a:r>
          <a:r>
            <a:rPr lang="en-US" sz="1100" b="0" i="0" u="none" strike="noStrike" baseline="0">
              <a:solidFill>
                <a:schemeClr val="tx1">
                  <a:lumMod val="50000"/>
                  <a:lumOff val="50000"/>
                </a:schemeClr>
              </a:solidFill>
              <a:latin typeface="+mn-lt"/>
              <a:ea typeface="+mn-ea"/>
              <a:cs typeface="+mn-cs"/>
            </a:rPr>
            <a:t> all data is input, you may manually hide empty rows for better  view.</a:t>
          </a:r>
          <a:r>
            <a:rPr lang="en-US">
              <a:solidFill>
                <a:schemeClr val="tx1">
                  <a:lumMod val="50000"/>
                  <a:lumOff val="50000"/>
                </a:schemeClr>
              </a:solidFill>
            </a:rPr>
            <a:t> </a:t>
          </a:r>
          <a:endParaRPr lang="en-US" sz="1100">
            <a:solidFill>
              <a:schemeClr val="tx1">
                <a:lumMod val="50000"/>
                <a:lumOff val="50000"/>
              </a:schemeClr>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0</xdr:colOff>
      <xdr:row>0</xdr:row>
      <xdr:rowOff>104775</xdr:rowOff>
    </xdr:from>
    <xdr:to>
      <xdr:col>8</xdr:col>
      <xdr:colOff>123825</xdr:colOff>
      <xdr:row>1</xdr:row>
      <xdr:rowOff>200025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5667375" y="104775"/>
          <a:ext cx="1724025" cy="28575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100"/>
            <a:t>MENU</a:t>
          </a:r>
        </a:p>
      </xdr:txBody>
    </xdr:sp>
    <xdr:clientData/>
  </xdr:twoCellAnchor>
  <xdr:twoCellAnchor>
    <xdr:from>
      <xdr:col>6</xdr:col>
      <xdr:colOff>0</xdr:colOff>
      <xdr:row>1</xdr:row>
      <xdr:rowOff>219075</xdr:rowOff>
    </xdr:from>
    <xdr:to>
      <xdr:col>8</xdr:col>
      <xdr:colOff>123825</xdr:colOff>
      <xdr:row>3</xdr:row>
      <xdr:rowOff>76200</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00000000-0008-0000-0F00-000004000000}"/>
            </a:ext>
          </a:extLst>
        </xdr:cNvPr>
        <xdr:cNvSpPr/>
      </xdr:nvSpPr>
      <xdr:spPr>
        <a:xfrm>
          <a:off x="5667375" y="409575"/>
          <a:ext cx="1724025" cy="276225"/>
        </a:xfrm>
        <a:prstGeom prst="rect">
          <a:avLst/>
        </a:prstGeom>
        <a:solidFill>
          <a:schemeClr val="accent2">
            <a:lumMod val="50000"/>
          </a:schemeClr>
        </a:solidFill>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en-US" sz="1100"/>
            <a:t>INSTRUCTIONS</a:t>
          </a:r>
        </a:p>
      </xdr:txBody>
    </xdr:sp>
    <xdr:clientData/>
  </xdr:twoCellAnchor>
  <xdr:twoCellAnchor>
    <xdr:from>
      <xdr:col>6</xdr:col>
      <xdr:colOff>0</xdr:colOff>
      <xdr:row>3</xdr:row>
      <xdr:rowOff>95250</xdr:rowOff>
    </xdr:from>
    <xdr:to>
      <xdr:col>8</xdr:col>
      <xdr:colOff>123825</xdr:colOff>
      <xdr:row>5</xdr:row>
      <xdr:rowOff>0</xdr:rowOff>
    </xdr:to>
    <xdr:sp macro="" textlink="">
      <xdr:nvSpPr>
        <xdr:cNvPr id="5" name="Rectangle 4">
          <a:hlinkClick xmlns:r="http://schemas.openxmlformats.org/officeDocument/2006/relationships" r:id="rId3"/>
          <a:extLst>
            <a:ext uri="{FF2B5EF4-FFF2-40B4-BE49-F238E27FC236}">
              <a16:creationId xmlns:a16="http://schemas.microsoft.com/office/drawing/2014/main" id="{00000000-0008-0000-0F00-000005000000}"/>
            </a:ext>
          </a:extLst>
        </xdr:cNvPr>
        <xdr:cNvSpPr/>
      </xdr:nvSpPr>
      <xdr:spPr>
        <a:xfrm>
          <a:off x="5667375" y="704850"/>
          <a:ext cx="1724025" cy="285750"/>
        </a:xfrm>
        <a:prstGeom prst="rect">
          <a:avLst/>
        </a:prstGeom>
        <a:solidFill>
          <a:schemeClr val="accent2">
            <a:lumMod val="50000"/>
          </a:schemeClr>
        </a:solidFill>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en-US" sz="1100"/>
            <a:t>GLOSSARY</a:t>
          </a:r>
        </a:p>
      </xdr:txBody>
    </xdr:sp>
    <xdr:clientData/>
  </xdr:twoCellAnchor>
  <xdr:twoCellAnchor>
    <xdr:from>
      <xdr:col>8</xdr:col>
      <xdr:colOff>161925</xdr:colOff>
      <xdr:row>0</xdr:row>
      <xdr:rowOff>104775</xdr:rowOff>
    </xdr:from>
    <xdr:to>
      <xdr:col>11</xdr:col>
      <xdr:colOff>66675</xdr:colOff>
      <xdr:row>2</xdr:row>
      <xdr:rowOff>161925</xdr:rowOff>
    </xdr:to>
    <xdr:sp macro="" textlink="">
      <xdr:nvSpPr>
        <xdr:cNvPr id="6" name="Rectangle 5">
          <a:hlinkClick xmlns:r="http://schemas.openxmlformats.org/officeDocument/2006/relationships" r:id="rId4"/>
          <a:extLst>
            <a:ext uri="{FF2B5EF4-FFF2-40B4-BE49-F238E27FC236}">
              <a16:creationId xmlns:a16="http://schemas.microsoft.com/office/drawing/2014/main" id="{00000000-0008-0000-0F00-000006000000}"/>
            </a:ext>
          </a:extLst>
        </xdr:cNvPr>
        <xdr:cNvSpPr/>
      </xdr:nvSpPr>
      <xdr:spPr>
        <a:xfrm>
          <a:off x="7429500" y="104775"/>
          <a:ext cx="2305050" cy="47625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marL="0" indent="0" algn="ctr"/>
          <a:r>
            <a:rPr lang="en-US" sz="1100">
              <a:solidFill>
                <a:schemeClr val="lt1"/>
              </a:solidFill>
              <a:latin typeface="+mn-lt"/>
              <a:ea typeface="+mn-ea"/>
              <a:cs typeface="+mn-cs"/>
            </a:rPr>
            <a:t>NEXT</a:t>
          </a:r>
        </a:p>
        <a:p>
          <a:pPr marL="0" indent="0" algn="ctr"/>
          <a:r>
            <a:rPr lang="en-US" sz="1100">
              <a:solidFill>
                <a:schemeClr val="lt1"/>
              </a:solidFill>
              <a:latin typeface="+mn-lt"/>
              <a:ea typeface="+mn-ea"/>
              <a:cs typeface="+mn-cs"/>
            </a:rPr>
            <a:t>INCOME-EXPENDITURE</a:t>
          </a:r>
          <a:r>
            <a:rPr lang="en-US" sz="1100" baseline="0">
              <a:solidFill>
                <a:schemeClr val="lt1"/>
              </a:solidFill>
              <a:latin typeface="+mn-lt"/>
              <a:ea typeface="+mn-ea"/>
              <a:cs typeface="+mn-cs"/>
            </a:rPr>
            <a:t> SUMMARY</a:t>
          </a:r>
          <a:endParaRPr lang="en-US" sz="1100">
            <a:solidFill>
              <a:schemeClr val="lt1"/>
            </a:solidFill>
            <a:latin typeface="+mn-lt"/>
            <a:ea typeface="+mn-ea"/>
            <a:cs typeface="+mn-cs"/>
          </a:endParaRPr>
        </a:p>
      </xdr:txBody>
    </xdr:sp>
    <xdr:clientData/>
  </xdr:twoCellAnchor>
  <xdr:twoCellAnchor>
    <xdr:from>
      <xdr:col>8</xdr:col>
      <xdr:colOff>285749</xdr:colOff>
      <xdr:row>3</xdr:row>
      <xdr:rowOff>42333</xdr:rowOff>
    </xdr:from>
    <xdr:to>
      <xdr:col>12</xdr:col>
      <xdr:colOff>70908</xdr:colOff>
      <xdr:row>5</xdr:row>
      <xdr:rowOff>89959</xdr:rowOff>
    </xdr:to>
    <xdr:sp macro="" textlink="">
      <xdr:nvSpPr>
        <xdr:cNvPr id="7" name="TextBox 6">
          <a:extLst>
            <a:ext uri="{FF2B5EF4-FFF2-40B4-BE49-F238E27FC236}">
              <a16:creationId xmlns:a16="http://schemas.microsoft.com/office/drawing/2014/main" id="{00000000-0008-0000-0F00-000007000000}"/>
            </a:ext>
          </a:extLst>
        </xdr:cNvPr>
        <xdr:cNvSpPr txBox="1"/>
      </xdr:nvSpPr>
      <xdr:spPr>
        <a:xfrm>
          <a:off x="7831666" y="656166"/>
          <a:ext cx="3002492" cy="4286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0" i="0" u="none" strike="noStrike">
              <a:solidFill>
                <a:srgbClr val="0000FF"/>
              </a:solidFill>
              <a:latin typeface="+mn-lt"/>
              <a:ea typeface="+mn-ea"/>
              <a:cs typeface="+mn-cs"/>
            </a:rPr>
            <a:t>Inputs Cells</a:t>
          </a:r>
          <a:r>
            <a:rPr lang="en-US" sz="1100" b="0" i="0" u="none" strike="noStrike" baseline="0">
              <a:solidFill>
                <a:srgbClr val="0000FF"/>
              </a:solidFill>
              <a:latin typeface="+mn-lt"/>
              <a:ea typeface="+mn-ea"/>
              <a:cs typeface="+mn-cs"/>
            </a:rPr>
            <a:t> a</a:t>
          </a:r>
          <a:r>
            <a:rPr lang="en-US" sz="1100" b="0" i="0" u="none" strike="noStrike">
              <a:solidFill>
                <a:srgbClr val="0000FF"/>
              </a:solidFill>
              <a:latin typeface="+mn-lt"/>
              <a:ea typeface="+mn-ea"/>
              <a:cs typeface="+mn-cs"/>
            </a:rPr>
            <a:t>re in White</a:t>
          </a:r>
          <a:endParaRPr lang="en-US">
            <a:solidFill>
              <a:srgbClr val="0000FF"/>
            </a:solidFill>
          </a:endParaRPr>
        </a:p>
        <a:p>
          <a:r>
            <a:rPr lang="en-US" sz="1100" b="0" i="0" u="none" strike="noStrike">
              <a:solidFill>
                <a:schemeClr val="dk1"/>
              </a:solidFill>
              <a:latin typeface="+mn-lt"/>
              <a:ea typeface="+mn-ea"/>
              <a:cs typeface="+mn-cs"/>
            </a:rPr>
            <a:t>Cells with Formulas are Highlighted in Light Gray</a:t>
          </a:r>
          <a:r>
            <a:rPr lang="en-US"/>
            <a:t> </a:t>
          </a:r>
          <a:endParaRPr 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0</xdr:colOff>
      <xdr:row>0</xdr:row>
      <xdr:rowOff>190499</xdr:rowOff>
    </xdr:from>
    <xdr:to>
      <xdr:col>6</xdr:col>
      <xdr:colOff>742950</xdr:colOff>
      <xdr:row>2</xdr:row>
      <xdr:rowOff>47624</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a:xfrm>
          <a:off x="6096000" y="190499"/>
          <a:ext cx="1714500" cy="27622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100"/>
            <a:t>MENU</a:t>
          </a:r>
        </a:p>
      </xdr:txBody>
    </xdr:sp>
    <xdr:clientData/>
  </xdr:twoCellAnchor>
  <xdr:twoCellAnchor>
    <xdr:from>
      <xdr:col>5</xdr:col>
      <xdr:colOff>0</xdr:colOff>
      <xdr:row>2</xdr:row>
      <xdr:rowOff>76198</xdr:rowOff>
    </xdr:from>
    <xdr:to>
      <xdr:col>6</xdr:col>
      <xdr:colOff>742950</xdr:colOff>
      <xdr:row>3</xdr:row>
      <xdr:rowOff>171449</xdr:rowOff>
    </xdr:to>
    <xdr:sp macro="[0]!HideEmptyRows" textlink="">
      <xdr:nvSpPr>
        <xdr:cNvPr id="4" name="Rectangle 3">
          <a:extLst>
            <a:ext uri="{FF2B5EF4-FFF2-40B4-BE49-F238E27FC236}">
              <a16:creationId xmlns:a16="http://schemas.microsoft.com/office/drawing/2014/main" id="{00000000-0008-0000-1000-000004000000}"/>
            </a:ext>
          </a:extLst>
        </xdr:cNvPr>
        <xdr:cNvSpPr/>
      </xdr:nvSpPr>
      <xdr:spPr>
        <a:xfrm>
          <a:off x="6096000" y="495298"/>
          <a:ext cx="1714500" cy="285751"/>
        </a:xfrm>
        <a:prstGeom prst="rect">
          <a:avLst/>
        </a:prstGeom>
        <a:gradFill flip="none" rotWithShape="1">
          <a:gsLst>
            <a:gs pos="100000">
              <a:schemeClr val="accent1">
                <a:lumMod val="50000"/>
              </a:schemeClr>
            </a:gs>
            <a:gs pos="100000">
              <a:schemeClr val="accent1">
                <a:lumMod val="50000"/>
              </a:schemeClr>
            </a:gs>
          </a:gsLst>
          <a:lin ang="16200000" scaled="0"/>
          <a:tileRect/>
        </a:gradFill>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100"/>
            <a:t>HIDE EMPTY ROWS</a:t>
          </a:r>
        </a:p>
      </xdr:txBody>
    </xdr:sp>
    <xdr:clientData/>
  </xdr:twoCellAnchor>
  <xdr:twoCellAnchor>
    <xdr:from>
      <xdr:col>5</xdr:col>
      <xdr:colOff>0</xdr:colOff>
      <xdr:row>4</xdr:row>
      <xdr:rowOff>12700</xdr:rowOff>
    </xdr:from>
    <xdr:to>
      <xdr:col>6</xdr:col>
      <xdr:colOff>742950</xdr:colOff>
      <xdr:row>5</xdr:row>
      <xdr:rowOff>95250</xdr:rowOff>
    </xdr:to>
    <xdr:sp macro="[0]!Unhide" textlink="">
      <xdr:nvSpPr>
        <xdr:cNvPr id="5" name="Rectangle 4">
          <a:extLst>
            <a:ext uri="{FF2B5EF4-FFF2-40B4-BE49-F238E27FC236}">
              <a16:creationId xmlns:a16="http://schemas.microsoft.com/office/drawing/2014/main" id="{00000000-0008-0000-1000-000005000000}"/>
            </a:ext>
          </a:extLst>
        </xdr:cNvPr>
        <xdr:cNvSpPr/>
      </xdr:nvSpPr>
      <xdr:spPr>
        <a:xfrm>
          <a:off x="6096000" y="812800"/>
          <a:ext cx="1714500" cy="273050"/>
        </a:xfrm>
        <a:prstGeom prst="rect">
          <a:avLst/>
        </a:prstGeom>
        <a:gradFill flip="none" rotWithShape="1">
          <a:gsLst>
            <a:gs pos="100000">
              <a:schemeClr val="accent1">
                <a:lumMod val="50000"/>
              </a:schemeClr>
            </a:gs>
            <a:gs pos="100000">
              <a:schemeClr val="accent5">
                <a:lumMod val="75000"/>
              </a:schemeClr>
            </a:gs>
          </a:gsLst>
          <a:lin ang="16200000" scaled="0"/>
          <a:tileRect/>
        </a:gradFill>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100"/>
            <a:t>UNHIDE ALL ROWS</a:t>
          </a:r>
        </a:p>
      </xdr:txBody>
    </xdr:sp>
    <xdr:clientData/>
  </xdr:twoCellAnchor>
  <xdr:twoCellAnchor>
    <xdr:from>
      <xdr:col>6</xdr:col>
      <xdr:colOff>771525</xdr:colOff>
      <xdr:row>1</xdr:row>
      <xdr:rowOff>0</xdr:rowOff>
    </xdr:from>
    <xdr:to>
      <xdr:col>8</xdr:col>
      <xdr:colOff>552450</xdr:colOff>
      <xdr:row>2</xdr:row>
      <xdr:rowOff>47625</xdr:rowOff>
    </xdr:to>
    <xdr:sp macro="" textlink="">
      <xdr:nvSpPr>
        <xdr:cNvPr id="7" name="Rectangle 6">
          <a:hlinkClick xmlns:r="http://schemas.openxmlformats.org/officeDocument/2006/relationships" r:id="rId2"/>
          <a:extLst>
            <a:ext uri="{FF2B5EF4-FFF2-40B4-BE49-F238E27FC236}">
              <a16:creationId xmlns:a16="http://schemas.microsoft.com/office/drawing/2014/main" id="{00000000-0008-0000-1000-000007000000}"/>
            </a:ext>
          </a:extLst>
        </xdr:cNvPr>
        <xdr:cNvSpPr/>
      </xdr:nvSpPr>
      <xdr:spPr>
        <a:xfrm>
          <a:off x="7839075" y="190500"/>
          <a:ext cx="1724025" cy="276225"/>
        </a:xfrm>
        <a:prstGeom prst="rect">
          <a:avLst/>
        </a:prstGeom>
        <a:solidFill>
          <a:schemeClr val="accent2">
            <a:lumMod val="50000"/>
          </a:schemeClr>
        </a:solidFill>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en-US" sz="1100"/>
            <a:t>INSTRUCTIONS</a:t>
          </a:r>
        </a:p>
      </xdr:txBody>
    </xdr:sp>
    <xdr:clientData/>
  </xdr:twoCellAnchor>
  <xdr:twoCellAnchor>
    <xdr:from>
      <xdr:col>6</xdr:col>
      <xdr:colOff>771525</xdr:colOff>
      <xdr:row>2</xdr:row>
      <xdr:rowOff>76200</xdr:rowOff>
    </xdr:from>
    <xdr:to>
      <xdr:col>8</xdr:col>
      <xdr:colOff>552450</xdr:colOff>
      <xdr:row>3</xdr:row>
      <xdr:rowOff>171450</xdr:rowOff>
    </xdr:to>
    <xdr:sp macro="" textlink="">
      <xdr:nvSpPr>
        <xdr:cNvPr id="8" name="Rectangle 7">
          <a:hlinkClick xmlns:r="http://schemas.openxmlformats.org/officeDocument/2006/relationships" r:id="rId3"/>
          <a:extLst>
            <a:ext uri="{FF2B5EF4-FFF2-40B4-BE49-F238E27FC236}">
              <a16:creationId xmlns:a16="http://schemas.microsoft.com/office/drawing/2014/main" id="{00000000-0008-0000-1000-000008000000}"/>
            </a:ext>
          </a:extLst>
        </xdr:cNvPr>
        <xdr:cNvSpPr/>
      </xdr:nvSpPr>
      <xdr:spPr>
        <a:xfrm>
          <a:off x="7839075" y="495300"/>
          <a:ext cx="1724025" cy="285750"/>
        </a:xfrm>
        <a:prstGeom prst="rect">
          <a:avLst/>
        </a:prstGeom>
        <a:solidFill>
          <a:schemeClr val="accent2">
            <a:lumMod val="50000"/>
          </a:schemeClr>
        </a:solidFill>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en-US" sz="1100"/>
            <a:t>GLOSSARY</a:t>
          </a:r>
        </a:p>
      </xdr:txBody>
    </xdr:sp>
    <xdr:clientData/>
  </xdr:twoCellAnchor>
  <xdr:twoCellAnchor>
    <xdr:from>
      <xdr:col>6</xdr:col>
      <xdr:colOff>962025</xdr:colOff>
      <xdr:row>4</xdr:row>
      <xdr:rowOff>99483</xdr:rowOff>
    </xdr:from>
    <xdr:to>
      <xdr:col>10</xdr:col>
      <xdr:colOff>76200</xdr:colOff>
      <xdr:row>6</xdr:row>
      <xdr:rowOff>147109</xdr:rowOff>
    </xdr:to>
    <xdr:sp macro="" textlink="">
      <xdr:nvSpPr>
        <xdr:cNvPr id="9" name="TextBox 8">
          <a:extLst>
            <a:ext uri="{FF2B5EF4-FFF2-40B4-BE49-F238E27FC236}">
              <a16:creationId xmlns:a16="http://schemas.microsoft.com/office/drawing/2014/main" id="{00000000-0008-0000-1000-000009000000}"/>
            </a:ext>
          </a:extLst>
        </xdr:cNvPr>
        <xdr:cNvSpPr txBox="1"/>
      </xdr:nvSpPr>
      <xdr:spPr>
        <a:xfrm>
          <a:off x="7496175" y="899583"/>
          <a:ext cx="3000375" cy="4286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0" i="0" u="none" strike="noStrike">
              <a:solidFill>
                <a:srgbClr val="0000FF"/>
              </a:solidFill>
              <a:latin typeface="+mn-lt"/>
              <a:ea typeface="+mn-ea"/>
              <a:cs typeface="+mn-cs"/>
            </a:rPr>
            <a:t>Inputs Cells</a:t>
          </a:r>
          <a:r>
            <a:rPr lang="en-US" sz="1100" b="0" i="0" u="none" strike="noStrike" baseline="0">
              <a:solidFill>
                <a:srgbClr val="0000FF"/>
              </a:solidFill>
              <a:latin typeface="+mn-lt"/>
              <a:ea typeface="+mn-ea"/>
              <a:cs typeface="+mn-cs"/>
            </a:rPr>
            <a:t> a</a:t>
          </a:r>
          <a:r>
            <a:rPr lang="en-US" sz="1100" b="0" i="0" u="none" strike="noStrike">
              <a:solidFill>
                <a:srgbClr val="0000FF"/>
              </a:solidFill>
              <a:latin typeface="+mn-lt"/>
              <a:ea typeface="+mn-ea"/>
              <a:cs typeface="+mn-cs"/>
            </a:rPr>
            <a:t>re in White</a:t>
          </a:r>
          <a:endParaRPr lang="en-US">
            <a:solidFill>
              <a:srgbClr val="0000FF"/>
            </a:solidFill>
          </a:endParaRPr>
        </a:p>
        <a:p>
          <a:r>
            <a:rPr lang="en-US" sz="1100" b="0" i="0" u="none" strike="noStrike">
              <a:solidFill>
                <a:schemeClr val="dk1"/>
              </a:solidFill>
              <a:latin typeface="+mn-lt"/>
              <a:ea typeface="+mn-ea"/>
              <a:cs typeface="+mn-cs"/>
            </a:rPr>
            <a:t>Cells with Formulas are Highlighted in Light Gray</a:t>
          </a:r>
          <a:r>
            <a:rPr lang="en-US"/>
            <a:t> </a:t>
          </a:r>
          <a:endParaRPr lang="en-US" sz="1100"/>
        </a:p>
      </xdr:txBody>
    </xdr:sp>
    <xdr:clientData/>
  </xdr:twoCellAnchor>
  <xdr:twoCellAnchor>
    <xdr:from>
      <xdr:col>8</xdr:col>
      <xdr:colOff>590550</xdr:colOff>
      <xdr:row>1</xdr:row>
      <xdr:rowOff>0</xdr:rowOff>
    </xdr:from>
    <xdr:to>
      <xdr:col>10</xdr:col>
      <xdr:colOff>942975</xdr:colOff>
      <xdr:row>3</xdr:row>
      <xdr:rowOff>50800</xdr:rowOff>
    </xdr:to>
    <xdr:sp macro="[0]!NextStep" textlink="">
      <xdr:nvSpPr>
        <xdr:cNvPr id="10" name="Rectangle 9">
          <a:hlinkClick xmlns:r="http://schemas.openxmlformats.org/officeDocument/2006/relationships" r:id="rId4"/>
          <a:extLst>
            <a:ext uri="{FF2B5EF4-FFF2-40B4-BE49-F238E27FC236}">
              <a16:creationId xmlns:a16="http://schemas.microsoft.com/office/drawing/2014/main" id="{00000000-0008-0000-1000-00000A000000}"/>
            </a:ext>
          </a:extLst>
        </xdr:cNvPr>
        <xdr:cNvSpPr/>
      </xdr:nvSpPr>
      <xdr:spPr>
        <a:xfrm>
          <a:off x="9601200" y="190500"/>
          <a:ext cx="2295525" cy="4699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marL="0" indent="0" algn="ctr"/>
          <a:r>
            <a:rPr lang="en-US" sz="1100">
              <a:solidFill>
                <a:schemeClr val="lt1"/>
              </a:solidFill>
              <a:latin typeface="+mn-lt"/>
              <a:ea typeface="+mn-ea"/>
              <a:cs typeface="+mn-cs"/>
            </a:rPr>
            <a:t>NEXT</a:t>
          </a:r>
        </a:p>
        <a:p>
          <a:pPr marL="0" indent="0" algn="ctr"/>
          <a:r>
            <a:rPr lang="en-US" sz="1100">
              <a:solidFill>
                <a:schemeClr val="lt1"/>
              </a:solidFill>
              <a:latin typeface="+mn-lt"/>
              <a:ea typeface="+mn-ea"/>
              <a:cs typeface="+mn-cs"/>
            </a:rPr>
            <a:t>FINANCIAL</a:t>
          </a:r>
          <a:r>
            <a:rPr lang="en-US" sz="1100" baseline="0">
              <a:solidFill>
                <a:schemeClr val="lt1"/>
              </a:solidFill>
              <a:latin typeface="+mn-lt"/>
              <a:ea typeface="+mn-ea"/>
              <a:cs typeface="+mn-cs"/>
            </a:rPr>
            <a:t> INDICATORS</a:t>
          </a:r>
          <a:endParaRPr lang="en-US" sz="1100">
            <a:solidFill>
              <a:schemeClr val="lt1"/>
            </a:solidFill>
            <a:latin typeface="+mn-lt"/>
            <a:ea typeface="+mn-ea"/>
            <a:cs typeface="+mn-cs"/>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6</xdr:col>
      <xdr:colOff>361950</xdr:colOff>
      <xdr:row>26</xdr:row>
      <xdr:rowOff>85725</xdr:rowOff>
    </xdr:from>
    <xdr:to>
      <xdr:col>15</xdr:col>
      <xdr:colOff>600075</xdr:colOff>
      <xdr:row>41</xdr:row>
      <xdr:rowOff>85725</xdr:rowOff>
    </xdr:to>
    <xdr:graphicFrame macro="">
      <xdr:nvGraphicFramePr>
        <xdr:cNvPr id="648218" name="Chart 8">
          <a:extLst>
            <a:ext uri="{FF2B5EF4-FFF2-40B4-BE49-F238E27FC236}">
              <a16:creationId xmlns:a16="http://schemas.microsoft.com/office/drawing/2014/main" id="{00000000-0008-0000-1100-00001AE40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26</xdr:row>
      <xdr:rowOff>85725</xdr:rowOff>
    </xdr:from>
    <xdr:to>
      <xdr:col>6</xdr:col>
      <xdr:colOff>295275</xdr:colOff>
      <xdr:row>41</xdr:row>
      <xdr:rowOff>85725</xdr:rowOff>
    </xdr:to>
    <xdr:graphicFrame macro="">
      <xdr:nvGraphicFramePr>
        <xdr:cNvPr id="648219" name="Chart 7">
          <a:extLst>
            <a:ext uri="{FF2B5EF4-FFF2-40B4-BE49-F238E27FC236}">
              <a16:creationId xmlns:a16="http://schemas.microsoft.com/office/drawing/2014/main" id="{00000000-0008-0000-1100-00001BE40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123825</xdr:colOff>
      <xdr:row>42</xdr:row>
      <xdr:rowOff>0</xdr:rowOff>
    </xdr:from>
    <xdr:to>
      <xdr:col>6</xdr:col>
      <xdr:colOff>295275</xdr:colOff>
      <xdr:row>57</xdr:row>
      <xdr:rowOff>0</xdr:rowOff>
    </xdr:to>
    <xdr:graphicFrame macro="">
      <xdr:nvGraphicFramePr>
        <xdr:cNvPr id="648220" name="Chart 7">
          <a:extLst>
            <a:ext uri="{FF2B5EF4-FFF2-40B4-BE49-F238E27FC236}">
              <a16:creationId xmlns:a16="http://schemas.microsoft.com/office/drawing/2014/main" id="{00000000-0008-0000-1100-00001CE40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371475</xdr:colOff>
      <xdr:row>42</xdr:row>
      <xdr:rowOff>0</xdr:rowOff>
    </xdr:from>
    <xdr:to>
      <xdr:col>16</xdr:col>
      <xdr:colOff>0</xdr:colOff>
      <xdr:row>57</xdr:row>
      <xdr:rowOff>0</xdr:rowOff>
    </xdr:to>
    <xdr:graphicFrame macro="">
      <xdr:nvGraphicFramePr>
        <xdr:cNvPr id="648221" name="Chart 7">
          <a:extLst>
            <a:ext uri="{FF2B5EF4-FFF2-40B4-BE49-F238E27FC236}">
              <a16:creationId xmlns:a16="http://schemas.microsoft.com/office/drawing/2014/main" id="{00000000-0008-0000-1100-00001DE40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0</xdr:colOff>
      <xdr:row>0</xdr:row>
      <xdr:rowOff>76200</xdr:rowOff>
    </xdr:from>
    <xdr:to>
      <xdr:col>9</xdr:col>
      <xdr:colOff>514350</xdr:colOff>
      <xdr:row>1</xdr:row>
      <xdr:rowOff>152400</xdr:rowOff>
    </xdr:to>
    <xdr:sp macro="" textlink="">
      <xdr:nvSpPr>
        <xdr:cNvPr id="9" name="Rectangle 8">
          <a:hlinkClick xmlns:r="http://schemas.openxmlformats.org/officeDocument/2006/relationships" r:id="rId5"/>
          <a:extLst>
            <a:ext uri="{FF2B5EF4-FFF2-40B4-BE49-F238E27FC236}">
              <a16:creationId xmlns:a16="http://schemas.microsoft.com/office/drawing/2014/main" id="{00000000-0008-0000-1100-000009000000}"/>
            </a:ext>
          </a:extLst>
        </xdr:cNvPr>
        <xdr:cNvSpPr/>
      </xdr:nvSpPr>
      <xdr:spPr>
        <a:xfrm>
          <a:off x="6010275" y="76200"/>
          <a:ext cx="1733550" cy="2667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100"/>
            <a:t>MENU</a:t>
          </a:r>
        </a:p>
      </xdr:txBody>
    </xdr:sp>
    <xdr:clientData/>
  </xdr:twoCellAnchor>
  <xdr:twoCellAnchor>
    <xdr:from>
      <xdr:col>7</xdr:col>
      <xdr:colOff>0</xdr:colOff>
      <xdr:row>1</xdr:row>
      <xdr:rowOff>171450</xdr:rowOff>
    </xdr:from>
    <xdr:to>
      <xdr:col>9</xdr:col>
      <xdr:colOff>514350</xdr:colOff>
      <xdr:row>3</xdr:row>
      <xdr:rowOff>28575</xdr:rowOff>
    </xdr:to>
    <xdr:sp macro="" textlink="">
      <xdr:nvSpPr>
        <xdr:cNvPr id="10" name="Rectangle 9">
          <a:hlinkClick xmlns:r="http://schemas.openxmlformats.org/officeDocument/2006/relationships" r:id="rId6"/>
          <a:extLst>
            <a:ext uri="{FF2B5EF4-FFF2-40B4-BE49-F238E27FC236}">
              <a16:creationId xmlns:a16="http://schemas.microsoft.com/office/drawing/2014/main" id="{00000000-0008-0000-1100-00000A000000}"/>
            </a:ext>
          </a:extLst>
        </xdr:cNvPr>
        <xdr:cNvSpPr/>
      </xdr:nvSpPr>
      <xdr:spPr>
        <a:xfrm>
          <a:off x="6010275" y="361950"/>
          <a:ext cx="1733550" cy="276225"/>
        </a:xfrm>
        <a:prstGeom prst="rect">
          <a:avLst/>
        </a:prstGeom>
        <a:solidFill>
          <a:schemeClr val="accent2">
            <a:lumMod val="50000"/>
          </a:schemeClr>
        </a:solidFill>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en-US" sz="1100"/>
            <a:t>INSTRUCTIONS</a:t>
          </a:r>
        </a:p>
      </xdr:txBody>
    </xdr:sp>
    <xdr:clientData/>
  </xdr:twoCellAnchor>
  <xdr:twoCellAnchor>
    <xdr:from>
      <xdr:col>7</xdr:col>
      <xdr:colOff>0</xdr:colOff>
      <xdr:row>3</xdr:row>
      <xdr:rowOff>47625</xdr:rowOff>
    </xdr:from>
    <xdr:to>
      <xdr:col>9</xdr:col>
      <xdr:colOff>514350</xdr:colOff>
      <xdr:row>4</xdr:row>
      <xdr:rowOff>142875</xdr:rowOff>
    </xdr:to>
    <xdr:sp macro="" textlink="">
      <xdr:nvSpPr>
        <xdr:cNvPr id="11" name="Rectangle 10">
          <a:hlinkClick xmlns:r="http://schemas.openxmlformats.org/officeDocument/2006/relationships" r:id="rId7"/>
          <a:extLst>
            <a:ext uri="{FF2B5EF4-FFF2-40B4-BE49-F238E27FC236}">
              <a16:creationId xmlns:a16="http://schemas.microsoft.com/office/drawing/2014/main" id="{00000000-0008-0000-1100-00000B000000}"/>
            </a:ext>
          </a:extLst>
        </xdr:cNvPr>
        <xdr:cNvSpPr/>
      </xdr:nvSpPr>
      <xdr:spPr>
        <a:xfrm>
          <a:off x="6010275" y="657225"/>
          <a:ext cx="1733550" cy="285750"/>
        </a:xfrm>
        <a:prstGeom prst="rect">
          <a:avLst/>
        </a:prstGeom>
        <a:solidFill>
          <a:schemeClr val="accent2">
            <a:lumMod val="50000"/>
          </a:schemeClr>
        </a:solidFill>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en-US" sz="1100"/>
            <a:t>GLOSSARY</a:t>
          </a:r>
        </a:p>
      </xdr:txBody>
    </xdr:sp>
    <xdr:clientData/>
  </xdr:twoCellAnchor>
  <xdr:twoCellAnchor>
    <xdr:from>
      <xdr:col>9</xdr:col>
      <xdr:colOff>571500</xdr:colOff>
      <xdr:row>0</xdr:row>
      <xdr:rowOff>76200</xdr:rowOff>
    </xdr:from>
    <xdr:to>
      <xdr:col>13</xdr:col>
      <xdr:colOff>438150</xdr:colOff>
      <xdr:row>2</xdr:row>
      <xdr:rowOff>133350</xdr:rowOff>
    </xdr:to>
    <xdr:sp macro="" textlink="">
      <xdr:nvSpPr>
        <xdr:cNvPr id="12" name="Rectangle 11">
          <a:hlinkClick xmlns:r="http://schemas.openxmlformats.org/officeDocument/2006/relationships" r:id="rId8"/>
          <a:extLst>
            <a:ext uri="{FF2B5EF4-FFF2-40B4-BE49-F238E27FC236}">
              <a16:creationId xmlns:a16="http://schemas.microsoft.com/office/drawing/2014/main" id="{00000000-0008-0000-1100-00000C000000}"/>
            </a:ext>
          </a:extLst>
        </xdr:cNvPr>
        <xdr:cNvSpPr/>
      </xdr:nvSpPr>
      <xdr:spPr>
        <a:xfrm>
          <a:off x="7800975" y="76200"/>
          <a:ext cx="2305050" cy="47625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marL="0" indent="0" algn="ctr"/>
          <a:r>
            <a:rPr lang="en-US" sz="1100">
              <a:solidFill>
                <a:schemeClr val="lt1"/>
              </a:solidFill>
              <a:latin typeface="+mn-lt"/>
              <a:ea typeface="+mn-ea"/>
              <a:cs typeface="+mn-cs"/>
            </a:rPr>
            <a:t>NEXT</a:t>
          </a:r>
        </a:p>
        <a:p>
          <a:pPr marL="0" indent="0" algn="ctr"/>
          <a:r>
            <a:rPr lang="en-US" sz="1100">
              <a:solidFill>
                <a:schemeClr val="lt1"/>
              </a:solidFill>
              <a:latin typeface="+mn-lt"/>
              <a:ea typeface="+mn-ea"/>
              <a:cs typeface="+mn-cs"/>
            </a:rPr>
            <a:t>ADDITIONAL  ANALYSIS  </a:t>
          </a:r>
          <a:r>
            <a:rPr lang="en-US" sz="1100" baseline="0">
              <a:solidFill>
                <a:schemeClr val="lt1"/>
              </a:solidFill>
              <a:latin typeface="+mn-lt"/>
              <a:ea typeface="+mn-ea"/>
              <a:cs typeface="+mn-cs"/>
            </a:rPr>
            <a:t>OUTPUT</a:t>
          </a:r>
          <a:endParaRPr lang="en-US" sz="1100">
            <a:solidFill>
              <a:schemeClr val="lt1"/>
            </a:solidFill>
            <a:latin typeface="+mn-lt"/>
            <a:ea typeface="+mn-ea"/>
            <a:cs typeface="+mn-cs"/>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9525</xdr:colOff>
      <xdr:row>14</xdr:row>
      <xdr:rowOff>152400</xdr:rowOff>
    </xdr:from>
    <xdr:to>
      <xdr:col>6</xdr:col>
      <xdr:colOff>257175</xdr:colOff>
      <xdr:row>29</xdr:row>
      <xdr:rowOff>152400</xdr:rowOff>
    </xdr:to>
    <xdr:graphicFrame macro="">
      <xdr:nvGraphicFramePr>
        <xdr:cNvPr id="769058" name="Chart 7">
          <a:extLst>
            <a:ext uri="{FF2B5EF4-FFF2-40B4-BE49-F238E27FC236}">
              <a16:creationId xmlns:a16="http://schemas.microsoft.com/office/drawing/2014/main" id="{00000000-0008-0000-1200-000022BC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323850</xdr:colOff>
      <xdr:row>14</xdr:row>
      <xdr:rowOff>152400</xdr:rowOff>
    </xdr:from>
    <xdr:to>
      <xdr:col>14</xdr:col>
      <xdr:colOff>0</xdr:colOff>
      <xdr:row>29</xdr:row>
      <xdr:rowOff>152400</xdr:rowOff>
    </xdr:to>
    <xdr:graphicFrame macro="">
      <xdr:nvGraphicFramePr>
        <xdr:cNvPr id="769059" name="Chart 7">
          <a:extLst>
            <a:ext uri="{FF2B5EF4-FFF2-40B4-BE49-F238E27FC236}">
              <a16:creationId xmlns:a16="http://schemas.microsoft.com/office/drawing/2014/main" id="{00000000-0008-0000-1200-000023BC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40</xdr:row>
      <xdr:rowOff>0</xdr:rowOff>
    </xdr:from>
    <xdr:to>
      <xdr:col>6</xdr:col>
      <xdr:colOff>266700</xdr:colOff>
      <xdr:row>55</xdr:row>
      <xdr:rowOff>0</xdr:rowOff>
    </xdr:to>
    <xdr:graphicFrame macro="">
      <xdr:nvGraphicFramePr>
        <xdr:cNvPr id="769060" name="Chart 7">
          <a:extLst>
            <a:ext uri="{FF2B5EF4-FFF2-40B4-BE49-F238E27FC236}">
              <a16:creationId xmlns:a16="http://schemas.microsoft.com/office/drawing/2014/main" id="{00000000-0008-0000-1200-000024BC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361950</xdr:colOff>
      <xdr:row>40</xdr:row>
      <xdr:rowOff>0</xdr:rowOff>
    </xdr:from>
    <xdr:to>
      <xdr:col>14</xdr:col>
      <xdr:colOff>0</xdr:colOff>
      <xdr:row>55</xdr:row>
      <xdr:rowOff>0</xdr:rowOff>
    </xdr:to>
    <xdr:graphicFrame macro="">
      <xdr:nvGraphicFramePr>
        <xdr:cNvPr id="769061" name="Chart 9">
          <a:extLst>
            <a:ext uri="{FF2B5EF4-FFF2-40B4-BE49-F238E27FC236}">
              <a16:creationId xmlns:a16="http://schemas.microsoft.com/office/drawing/2014/main" id="{00000000-0008-0000-1200-000025BC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83</xdr:row>
      <xdr:rowOff>0</xdr:rowOff>
    </xdr:from>
    <xdr:to>
      <xdr:col>6</xdr:col>
      <xdr:colOff>285750</xdr:colOff>
      <xdr:row>98</xdr:row>
      <xdr:rowOff>0</xdr:rowOff>
    </xdr:to>
    <xdr:graphicFrame macro="">
      <xdr:nvGraphicFramePr>
        <xdr:cNvPr id="769062" name="Chart 10">
          <a:extLst>
            <a:ext uri="{FF2B5EF4-FFF2-40B4-BE49-F238E27FC236}">
              <a16:creationId xmlns:a16="http://schemas.microsoft.com/office/drawing/2014/main" id="{00000000-0008-0000-1200-000026BC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352425</xdr:colOff>
      <xdr:row>83</xdr:row>
      <xdr:rowOff>0</xdr:rowOff>
    </xdr:from>
    <xdr:to>
      <xdr:col>14</xdr:col>
      <xdr:colOff>0</xdr:colOff>
      <xdr:row>98</xdr:row>
      <xdr:rowOff>0</xdr:rowOff>
    </xdr:to>
    <xdr:graphicFrame macro="">
      <xdr:nvGraphicFramePr>
        <xdr:cNvPr id="769063" name="Chart 12">
          <a:extLst>
            <a:ext uri="{FF2B5EF4-FFF2-40B4-BE49-F238E27FC236}">
              <a16:creationId xmlns:a16="http://schemas.microsoft.com/office/drawing/2014/main" id="{00000000-0008-0000-1200-000027BC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55</xdr:row>
      <xdr:rowOff>76200</xdr:rowOff>
    </xdr:from>
    <xdr:to>
      <xdr:col>4</xdr:col>
      <xdr:colOff>304800</xdr:colOff>
      <xdr:row>56</xdr:row>
      <xdr:rowOff>133350</xdr:rowOff>
    </xdr:to>
    <xdr:sp macro="[0]!HideEmptyRowsGraphic" textlink="">
      <xdr:nvSpPr>
        <xdr:cNvPr id="9" name="Rectangle 8">
          <a:extLst>
            <a:ext uri="{FF2B5EF4-FFF2-40B4-BE49-F238E27FC236}">
              <a16:creationId xmlns:a16="http://schemas.microsoft.com/office/drawing/2014/main" id="{00000000-0008-0000-1200-000009000000}"/>
            </a:ext>
          </a:extLst>
        </xdr:cNvPr>
        <xdr:cNvSpPr/>
      </xdr:nvSpPr>
      <xdr:spPr>
        <a:xfrm>
          <a:off x="2124075" y="10172700"/>
          <a:ext cx="2181225" cy="247650"/>
        </a:xfrm>
        <a:prstGeom prst="rect">
          <a:avLst/>
        </a:prstGeom>
        <a:gradFill flip="none" rotWithShape="1">
          <a:gsLst>
            <a:gs pos="50000">
              <a:schemeClr val="accent1">
                <a:lumMod val="50000"/>
              </a:schemeClr>
            </a:gs>
            <a:gs pos="100000">
              <a:schemeClr val="accent1">
                <a:lumMod val="50000"/>
              </a:schemeClr>
            </a:gs>
          </a:gsLst>
          <a:lin ang="16200000" scaled="0"/>
          <a:tileRect/>
        </a:gradFill>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100"/>
            <a:t>HIDE</a:t>
          </a:r>
          <a:r>
            <a:rPr lang="en-US" sz="1100" baseline="0"/>
            <a:t> EMPTY ROWS</a:t>
          </a:r>
          <a:endParaRPr lang="en-US" sz="1100"/>
        </a:p>
      </xdr:txBody>
    </xdr:sp>
    <xdr:clientData/>
  </xdr:twoCellAnchor>
  <xdr:twoCellAnchor>
    <xdr:from>
      <xdr:col>4</xdr:col>
      <xdr:colOff>533400</xdr:colOff>
      <xdr:row>55</xdr:row>
      <xdr:rowOff>76200</xdr:rowOff>
    </xdr:from>
    <xdr:to>
      <xdr:col>7</xdr:col>
      <xdr:colOff>628650</xdr:colOff>
      <xdr:row>56</xdr:row>
      <xdr:rowOff>133350</xdr:rowOff>
    </xdr:to>
    <xdr:sp macro="[0]!unhidecertainrows2" textlink="">
      <xdr:nvSpPr>
        <xdr:cNvPr id="11" name="Rectangle 10">
          <a:extLst>
            <a:ext uri="{FF2B5EF4-FFF2-40B4-BE49-F238E27FC236}">
              <a16:creationId xmlns:a16="http://schemas.microsoft.com/office/drawing/2014/main" id="{00000000-0008-0000-1200-00000B000000}"/>
            </a:ext>
          </a:extLst>
        </xdr:cNvPr>
        <xdr:cNvSpPr/>
      </xdr:nvSpPr>
      <xdr:spPr>
        <a:xfrm>
          <a:off x="4533900" y="10172700"/>
          <a:ext cx="2181225" cy="247650"/>
        </a:xfrm>
        <a:prstGeom prst="rect">
          <a:avLst/>
        </a:prstGeom>
        <a:gradFill flip="none" rotWithShape="1">
          <a:gsLst>
            <a:gs pos="50000">
              <a:schemeClr val="accent1">
                <a:lumMod val="50000"/>
              </a:schemeClr>
            </a:gs>
            <a:gs pos="100000">
              <a:schemeClr val="accent1">
                <a:lumMod val="50000"/>
              </a:schemeClr>
            </a:gs>
          </a:gsLst>
          <a:lin ang="16200000" scaled="0"/>
          <a:tileRect/>
        </a:gradFill>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100"/>
            <a:t>UNHIDE ROWS</a:t>
          </a:r>
        </a:p>
      </xdr:txBody>
    </xdr:sp>
    <xdr:clientData/>
  </xdr:twoCellAnchor>
  <xdr:twoCellAnchor>
    <xdr:from>
      <xdr:col>7</xdr:col>
      <xdr:colOff>0</xdr:colOff>
      <xdr:row>0</xdr:row>
      <xdr:rowOff>66675</xdr:rowOff>
    </xdr:from>
    <xdr:to>
      <xdr:col>9</xdr:col>
      <xdr:colOff>342900</xdr:colOff>
      <xdr:row>1</xdr:row>
      <xdr:rowOff>142875</xdr:rowOff>
    </xdr:to>
    <xdr:sp macro="" textlink="">
      <xdr:nvSpPr>
        <xdr:cNvPr id="17" name="Rectangle 16">
          <a:hlinkClick xmlns:r="http://schemas.openxmlformats.org/officeDocument/2006/relationships" r:id="rId7"/>
          <a:extLst>
            <a:ext uri="{FF2B5EF4-FFF2-40B4-BE49-F238E27FC236}">
              <a16:creationId xmlns:a16="http://schemas.microsoft.com/office/drawing/2014/main" id="{00000000-0008-0000-1200-000011000000}"/>
            </a:ext>
          </a:extLst>
        </xdr:cNvPr>
        <xdr:cNvSpPr/>
      </xdr:nvSpPr>
      <xdr:spPr>
        <a:xfrm>
          <a:off x="6086475" y="66675"/>
          <a:ext cx="1733550" cy="2667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100"/>
            <a:t>MENU</a:t>
          </a:r>
        </a:p>
      </xdr:txBody>
    </xdr:sp>
    <xdr:clientData/>
  </xdr:twoCellAnchor>
  <xdr:twoCellAnchor>
    <xdr:from>
      <xdr:col>7</xdr:col>
      <xdr:colOff>0</xdr:colOff>
      <xdr:row>1</xdr:row>
      <xdr:rowOff>161925</xdr:rowOff>
    </xdr:from>
    <xdr:to>
      <xdr:col>9</xdr:col>
      <xdr:colOff>333375</xdr:colOff>
      <xdr:row>3</xdr:row>
      <xdr:rowOff>57150</xdr:rowOff>
    </xdr:to>
    <xdr:sp macro="" textlink="">
      <xdr:nvSpPr>
        <xdr:cNvPr id="18" name="Rectangle 17">
          <a:hlinkClick xmlns:r="http://schemas.openxmlformats.org/officeDocument/2006/relationships" r:id="rId8"/>
          <a:extLst>
            <a:ext uri="{FF2B5EF4-FFF2-40B4-BE49-F238E27FC236}">
              <a16:creationId xmlns:a16="http://schemas.microsoft.com/office/drawing/2014/main" id="{00000000-0008-0000-1200-000012000000}"/>
            </a:ext>
          </a:extLst>
        </xdr:cNvPr>
        <xdr:cNvSpPr/>
      </xdr:nvSpPr>
      <xdr:spPr>
        <a:xfrm>
          <a:off x="6086475" y="352425"/>
          <a:ext cx="1724025" cy="276225"/>
        </a:xfrm>
        <a:prstGeom prst="rect">
          <a:avLst/>
        </a:prstGeom>
        <a:solidFill>
          <a:schemeClr val="accent2">
            <a:lumMod val="50000"/>
          </a:schemeClr>
        </a:solidFill>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en-US" sz="1100"/>
            <a:t>INSTRUCTIONS</a:t>
          </a:r>
        </a:p>
      </xdr:txBody>
    </xdr:sp>
    <xdr:clientData/>
  </xdr:twoCellAnchor>
  <xdr:twoCellAnchor>
    <xdr:from>
      <xdr:col>7</xdr:col>
      <xdr:colOff>0</xdr:colOff>
      <xdr:row>3</xdr:row>
      <xdr:rowOff>76200</xdr:rowOff>
    </xdr:from>
    <xdr:to>
      <xdr:col>9</xdr:col>
      <xdr:colOff>333375</xdr:colOff>
      <xdr:row>7</xdr:row>
      <xdr:rowOff>104775</xdr:rowOff>
    </xdr:to>
    <xdr:sp macro="" textlink="">
      <xdr:nvSpPr>
        <xdr:cNvPr id="19" name="Rectangle 18">
          <a:hlinkClick xmlns:r="http://schemas.openxmlformats.org/officeDocument/2006/relationships" r:id="rId9"/>
          <a:extLst>
            <a:ext uri="{FF2B5EF4-FFF2-40B4-BE49-F238E27FC236}">
              <a16:creationId xmlns:a16="http://schemas.microsoft.com/office/drawing/2014/main" id="{00000000-0008-0000-1200-000013000000}"/>
            </a:ext>
          </a:extLst>
        </xdr:cNvPr>
        <xdr:cNvSpPr/>
      </xdr:nvSpPr>
      <xdr:spPr>
        <a:xfrm>
          <a:off x="6086475" y="647700"/>
          <a:ext cx="1724025" cy="285750"/>
        </a:xfrm>
        <a:prstGeom prst="rect">
          <a:avLst/>
        </a:prstGeom>
        <a:solidFill>
          <a:schemeClr val="accent2">
            <a:lumMod val="50000"/>
          </a:schemeClr>
        </a:solidFill>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en-US" sz="1100"/>
            <a:t>GLOSSARY</a:t>
          </a:r>
        </a:p>
      </xdr:txBody>
    </xdr:sp>
    <xdr:clientData/>
  </xdr:twoCellAnchor>
  <xdr:twoCellAnchor>
    <xdr:from>
      <xdr:col>9</xdr:col>
      <xdr:colOff>419100</xdr:colOff>
      <xdr:row>0</xdr:row>
      <xdr:rowOff>66675</xdr:rowOff>
    </xdr:from>
    <xdr:to>
      <xdr:col>12</xdr:col>
      <xdr:colOff>655108</xdr:colOff>
      <xdr:row>2</xdr:row>
      <xdr:rowOff>166158</xdr:rowOff>
    </xdr:to>
    <xdr:sp macro="" textlink="">
      <xdr:nvSpPr>
        <xdr:cNvPr id="13" name="Rectangle 12">
          <a:hlinkClick xmlns:r="http://schemas.openxmlformats.org/officeDocument/2006/relationships" r:id="rId10"/>
          <a:extLst>
            <a:ext uri="{FF2B5EF4-FFF2-40B4-BE49-F238E27FC236}">
              <a16:creationId xmlns:a16="http://schemas.microsoft.com/office/drawing/2014/main" id="{00000000-0008-0000-1200-00000D000000}"/>
            </a:ext>
          </a:extLst>
        </xdr:cNvPr>
        <xdr:cNvSpPr/>
      </xdr:nvSpPr>
      <xdr:spPr>
        <a:xfrm>
          <a:off x="8267700" y="66675"/>
          <a:ext cx="2321983" cy="480483"/>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marL="0" indent="0" algn="ctr"/>
          <a:r>
            <a:rPr lang="en-US" sz="1100">
              <a:solidFill>
                <a:schemeClr val="lt1"/>
              </a:solidFill>
              <a:latin typeface="+mn-lt"/>
              <a:ea typeface="+mn-ea"/>
              <a:cs typeface="+mn-cs"/>
            </a:rPr>
            <a:t>NEXT</a:t>
          </a:r>
        </a:p>
        <a:p>
          <a:pPr marL="0" indent="0" algn="ctr"/>
          <a:r>
            <a:rPr lang="en-US" sz="1100">
              <a:solidFill>
                <a:schemeClr val="lt1"/>
              </a:solidFill>
              <a:latin typeface="+mn-lt"/>
              <a:ea typeface="+mn-ea"/>
              <a:cs typeface="+mn-cs"/>
            </a:rPr>
            <a:t>MULTI-YEAR</a:t>
          </a:r>
          <a:r>
            <a:rPr lang="en-US" sz="1100" baseline="0">
              <a:solidFill>
                <a:schemeClr val="lt1"/>
              </a:solidFill>
              <a:latin typeface="+mn-lt"/>
              <a:ea typeface="+mn-ea"/>
              <a:cs typeface="+mn-cs"/>
            </a:rPr>
            <a:t> PRODUCT PERFORMANCE</a:t>
          </a:r>
          <a:endParaRPr lang="en-US" sz="1100">
            <a:solidFill>
              <a:schemeClr val="lt1"/>
            </a:solidFill>
            <a:latin typeface="+mn-lt"/>
            <a:ea typeface="+mn-ea"/>
            <a:cs typeface="+mn-cs"/>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152400</xdr:colOff>
      <xdr:row>17</xdr:row>
      <xdr:rowOff>142875</xdr:rowOff>
    </xdr:from>
    <xdr:to>
      <xdr:col>8</xdr:col>
      <xdr:colOff>161925</xdr:colOff>
      <xdr:row>35</xdr:row>
      <xdr:rowOff>0</xdr:rowOff>
    </xdr:to>
    <xdr:graphicFrame macro="">
      <xdr:nvGraphicFramePr>
        <xdr:cNvPr id="754750" name="Chart 7">
          <a:extLst>
            <a:ext uri="{FF2B5EF4-FFF2-40B4-BE49-F238E27FC236}">
              <a16:creationId xmlns:a16="http://schemas.microsoft.com/office/drawing/2014/main" id="{00000000-0008-0000-1300-00003E84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51</xdr:row>
      <xdr:rowOff>95250</xdr:rowOff>
    </xdr:from>
    <xdr:to>
      <xdr:col>8</xdr:col>
      <xdr:colOff>238125</xdr:colOff>
      <xdr:row>70</xdr:row>
      <xdr:rowOff>85725</xdr:rowOff>
    </xdr:to>
    <xdr:graphicFrame macro="">
      <xdr:nvGraphicFramePr>
        <xdr:cNvPr id="754751" name="Chart 2">
          <a:extLst>
            <a:ext uri="{FF2B5EF4-FFF2-40B4-BE49-F238E27FC236}">
              <a16:creationId xmlns:a16="http://schemas.microsoft.com/office/drawing/2014/main" id="{00000000-0008-0000-1300-00003F84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152400</xdr:colOff>
      <xdr:row>86</xdr:row>
      <xdr:rowOff>19050</xdr:rowOff>
    </xdr:from>
    <xdr:to>
      <xdr:col>8</xdr:col>
      <xdr:colOff>0</xdr:colOff>
      <xdr:row>104</xdr:row>
      <xdr:rowOff>85725</xdr:rowOff>
    </xdr:to>
    <xdr:graphicFrame macro="">
      <xdr:nvGraphicFramePr>
        <xdr:cNvPr id="754752" name="Chart 5">
          <a:extLst>
            <a:ext uri="{FF2B5EF4-FFF2-40B4-BE49-F238E27FC236}">
              <a16:creationId xmlns:a16="http://schemas.microsoft.com/office/drawing/2014/main" id="{00000000-0008-0000-1300-00004084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27517</xdr:colOff>
      <xdr:row>1</xdr:row>
      <xdr:rowOff>0</xdr:rowOff>
    </xdr:from>
    <xdr:to>
      <xdr:col>6</xdr:col>
      <xdr:colOff>923925</xdr:colOff>
      <xdr:row>2</xdr:row>
      <xdr:rowOff>57150</xdr:rowOff>
    </xdr:to>
    <xdr:sp macro="" textlink="">
      <xdr:nvSpPr>
        <xdr:cNvPr id="6" name="Rectangle 5">
          <a:hlinkClick xmlns:r="http://schemas.openxmlformats.org/officeDocument/2006/relationships" r:id="rId4"/>
          <a:extLst>
            <a:ext uri="{FF2B5EF4-FFF2-40B4-BE49-F238E27FC236}">
              <a16:creationId xmlns:a16="http://schemas.microsoft.com/office/drawing/2014/main" id="{00000000-0008-0000-1300-000006000000}"/>
            </a:ext>
          </a:extLst>
        </xdr:cNvPr>
        <xdr:cNvSpPr/>
      </xdr:nvSpPr>
      <xdr:spPr>
        <a:xfrm>
          <a:off x="5618692" y="161925"/>
          <a:ext cx="1725083" cy="28575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100"/>
            <a:t>MENU</a:t>
          </a:r>
        </a:p>
      </xdr:txBody>
    </xdr:sp>
    <xdr:clientData/>
  </xdr:twoCellAnchor>
  <xdr:twoCellAnchor>
    <xdr:from>
      <xdr:col>0</xdr:col>
      <xdr:colOff>209550</xdr:colOff>
      <xdr:row>115</xdr:row>
      <xdr:rowOff>85725</xdr:rowOff>
    </xdr:from>
    <xdr:to>
      <xdr:col>8</xdr:col>
      <xdr:colOff>57150</xdr:colOff>
      <xdr:row>133</xdr:row>
      <xdr:rowOff>152400</xdr:rowOff>
    </xdr:to>
    <xdr:graphicFrame macro="">
      <xdr:nvGraphicFramePr>
        <xdr:cNvPr id="754754" name="Chart 5">
          <a:extLst>
            <a:ext uri="{FF2B5EF4-FFF2-40B4-BE49-F238E27FC236}">
              <a16:creationId xmlns:a16="http://schemas.microsoft.com/office/drawing/2014/main" id="{00000000-0008-0000-1300-00004284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23284</xdr:colOff>
      <xdr:row>2</xdr:row>
      <xdr:rowOff>84664</xdr:rowOff>
    </xdr:from>
    <xdr:to>
      <xdr:col>6</xdr:col>
      <xdr:colOff>922867</xdr:colOff>
      <xdr:row>3</xdr:row>
      <xdr:rowOff>128055</xdr:rowOff>
    </xdr:to>
    <xdr:sp macro="" textlink="">
      <xdr:nvSpPr>
        <xdr:cNvPr id="8" name="Rectangle 7">
          <a:hlinkClick xmlns:r="http://schemas.openxmlformats.org/officeDocument/2006/relationships" r:id="rId6"/>
          <a:extLst>
            <a:ext uri="{FF2B5EF4-FFF2-40B4-BE49-F238E27FC236}">
              <a16:creationId xmlns:a16="http://schemas.microsoft.com/office/drawing/2014/main" id="{00000000-0008-0000-1300-000008000000}"/>
            </a:ext>
          </a:extLst>
        </xdr:cNvPr>
        <xdr:cNvSpPr/>
      </xdr:nvSpPr>
      <xdr:spPr>
        <a:xfrm>
          <a:off x="5614459" y="475189"/>
          <a:ext cx="1728258" cy="271991"/>
        </a:xfrm>
        <a:prstGeom prst="rect">
          <a:avLst/>
        </a:prstGeom>
        <a:solidFill>
          <a:schemeClr val="accent2">
            <a:lumMod val="50000"/>
          </a:schemeClr>
        </a:solidFill>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en-US" sz="1100"/>
            <a:t>INSTRUCTIONS</a:t>
          </a:r>
        </a:p>
      </xdr:txBody>
    </xdr:sp>
    <xdr:clientData/>
  </xdr:twoCellAnchor>
  <xdr:twoCellAnchor>
    <xdr:from>
      <xdr:col>5</xdr:col>
      <xdr:colOff>23284</xdr:colOff>
      <xdr:row>3</xdr:row>
      <xdr:rowOff>148169</xdr:rowOff>
    </xdr:from>
    <xdr:to>
      <xdr:col>6</xdr:col>
      <xdr:colOff>922867</xdr:colOff>
      <xdr:row>5</xdr:row>
      <xdr:rowOff>21169</xdr:rowOff>
    </xdr:to>
    <xdr:sp macro="" textlink="">
      <xdr:nvSpPr>
        <xdr:cNvPr id="9" name="Rectangle 8">
          <a:hlinkClick xmlns:r="http://schemas.openxmlformats.org/officeDocument/2006/relationships" r:id="rId7"/>
          <a:extLst>
            <a:ext uri="{FF2B5EF4-FFF2-40B4-BE49-F238E27FC236}">
              <a16:creationId xmlns:a16="http://schemas.microsoft.com/office/drawing/2014/main" id="{00000000-0008-0000-1300-000009000000}"/>
            </a:ext>
          </a:extLst>
        </xdr:cNvPr>
        <xdr:cNvSpPr/>
      </xdr:nvSpPr>
      <xdr:spPr>
        <a:xfrm>
          <a:off x="5614459" y="767294"/>
          <a:ext cx="1728258" cy="282575"/>
        </a:xfrm>
        <a:prstGeom prst="rect">
          <a:avLst/>
        </a:prstGeom>
        <a:solidFill>
          <a:schemeClr val="accent2">
            <a:lumMod val="50000"/>
          </a:schemeClr>
        </a:solidFill>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en-US" sz="1100"/>
            <a:t>GLOSSARY</a:t>
          </a:r>
        </a:p>
      </xdr:txBody>
    </xdr:sp>
    <xdr:clientData/>
  </xdr:twoCellAnchor>
  <xdr:twoCellAnchor>
    <xdr:from>
      <xdr:col>7</xdr:col>
      <xdr:colOff>57150</xdr:colOff>
      <xdr:row>1</xdr:row>
      <xdr:rowOff>0</xdr:rowOff>
    </xdr:from>
    <xdr:to>
      <xdr:col>9</xdr:col>
      <xdr:colOff>613833</xdr:colOff>
      <xdr:row>4</xdr:row>
      <xdr:rowOff>82549</xdr:rowOff>
    </xdr:to>
    <xdr:sp macro="" textlink="">
      <xdr:nvSpPr>
        <xdr:cNvPr id="11" name="Rectangle 10">
          <a:hlinkClick xmlns:r="http://schemas.openxmlformats.org/officeDocument/2006/relationships" r:id="rId8"/>
          <a:extLst>
            <a:ext uri="{FF2B5EF4-FFF2-40B4-BE49-F238E27FC236}">
              <a16:creationId xmlns:a16="http://schemas.microsoft.com/office/drawing/2014/main" id="{00000000-0008-0000-1300-00000B000000}"/>
            </a:ext>
          </a:extLst>
        </xdr:cNvPr>
        <xdr:cNvSpPr/>
      </xdr:nvSpPr>
      <xdr:spPr>
        <a:xfrm>
          <a:off x="7419975" y="161925"/>
          <a:ext cx="2099733" cy="777874"/>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n-US" sz="1100"/>
            <a:t>NEXT:  FINANCIAL PROJECTIONS</a:t>
          </a:r>
        </a:p>
        <a:p>
          <a:pPr algn="ctr"/>
          <a:r>
            <a:rPr lang="en-US" sz="1100"/>
            <a:t>Select Year --&gt; </a:t>
          </a:r>
        </a:p>
      </xdr:txBody>
    </xdr:sp>
    <xdr:clientData/>
  </xdr:twoCellAnchor>
  <mc:AlternateContent xmlns:mc="http://schemas.openxmlformats.org/markup-compatibility/2006">
    <mc:Choice xmlns:a14="http://schemas.microsoft.com/office/drawing/2010/main" Requires="a14">
      <xdr:twoCellAnchor>
        <xdr:from>
          <xdr:col>2</xdr:col>
          <xdr:colOff>0</xdr:colOff>
          <xdr:row>142</xdr:row>
          <xdr:rowOff>0</xdr:rowOff>
        </xdr:from>
        <xdr:to>
          <xdr:col>2</xdr:col>
          <xdr:colOff>0</xdr:colOff>
          <xdr:row>142</xdr:row>
          <xdr:rowOff>0</xdr:rowOff>
        </xdr:to>
        <xdr:sp macro="" textlink="">
          <xdr:nvSpPr>
            <xdr:cNvPr id="754694" name="Button 6" hidden="1">
              <a:extLst>
                <a:ext uri="{63B3BB69-23CF-44E3-9099-C40C66FF867C}">
                  <a14:compatExt spid="_x0000_s754694"/>
                </a:ext>
                <a:ext uri="{FF2B5EF4-FFF2-40B4-BE49-F238E27FC236}">
                  <a16:creationId xmlns:a16="http://schemas.microsoft.com/office/drawing/2014/main" id="{00000000-0008-0000-1300-000006840B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Cyr"/>
                  <a:cs typeface="Arial Cyr"/>
                </a:rPr>
                <a:t>2011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142</xdr:row>
          <xdr:rowOff>0</xdr:rowOff>
        </xdr:from>
        <xdr:to>
          <xdr:col>2</xdr:col>
          <xdr:colOff>0</xdr:colOff>
          <xdr:row>142</xdr:row>
          <xdr:rowOff>0</xdr:rowOff>
        </xdr:to>
        <xdr:sp macro="" textlink="">
          <xdr:nvSpPr>
            <xdr:cNvPr id="754696" name="Button 8" hidden="1">
              <a:extLst>
                <a:ext uri="{63B3BB69-23CF-44E3-9099-C40C66FF867C}">
                  <a14:compatExt spid="_x0000_s754696"/>
                </a:ext>
                <a:ext uri="{FF2B5EF4-FFF2-40B4-BE49-F238E27FC236}">
                  <a16:creationId xmlns:a16="http://schemas.microsoft.com/office/drawing/2014/main" id="{00000000-0008-0000-1300-000008840B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Cyr"/>
                  <a:cs typeface="Arial Cyr"/>
                </a:rPr>
                <a:t>2012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142</xdr:row>
          <xdr:rowOff>0</xdr:rowOff>
        </xdr:from>
        <xdr:to>
          <xdr:col>2</xdr:col>
          <xdr:colOff>0</xdr:colOff>
          <xdr:row>142</xdr:row>
          <xdr:rowOff>0</xdr:rowOff>
        </xdr:to>
        <xdr:sp macro="" textlink="">
          <xdr:nvSpPr>
            <xdr:cNvPr id="754697" name="Button 9" hidden="1">
              <a:extLst>
                <a:ext uri="{63B3BB69-23CF-44E3-9099-C40C66FF867C}">
                  <a14:compatExt spid="_x0000_s754697"/>
                </a:ext>
                <a:ext uri="{FF2B5EF4-FFF2-40B4-BE49-F238E27FC236}">
                  <a16:creationId xmlns:a16="http://schemas.microsoft.com/office/drawing/2014/main" id="{00000000-0008-0000-1300-000009840B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Cyr"/>
                  <a:cs typeface="Arial Cyr"/>
                </a:rPr>
                <a:t>2013</a:t>
              </a:r>
            </a:p>
          </xdr:txBody>
        </xdr:sp>
        <xdr:clientData fPrintsWithSheet="0"/>
      </xdr:twoCellAnchor>
    </mc:Choice>
    <mc:Fallback/>
  </mc:AlternateContent>
  <xdr:twoCellAnchor>
    <xdr:from>
      <xdr:col>9</xdr:col>
      <xdr:colOff>704850</xdr:colOff>
      <xdr:row>0</xdr:row>
      <xdr:rowOff>123825</xdr:rowOff>
    </xdr:from>
    <xdr:to>
      <xdr:col>10</xdr:col>
      <xdr:colOff>552450</xdr:colOff>
      <xdr:row>1</xdr:row>
      <xdr:rowOff>190500</xdr:rowOff>
    </xdr:to>
    <xdr:sp macro="" textlink="Data!E1">
      <xdr:nvSpPr>
        <xdr:cNvPr id="2" name="Rectangle 1">
          <a:hlinkClick xmlns:r="http://schemas.openxmlformats.org/officeDocument/2006/relationships" r:id="rId8"/>
          <a:extLst>
            <a:ext uri="{FF2B5EF4-FFF2-40B4-BE49-F238E27FC236}">
              <a16:creationId xmlns:a16="http://schemas.microsoft.com/office/drawing/2014/main" id="{00000000-0008-0000-1300-000002000000}"/>
            </a:ext>
          </a:extLst>
        </xdr:cNvPr>
        <xdr:cNvSpPr/>
      </xdr:nvSpPr>
      <xdr:spPr>
        <a:xfrm>
          <a:off x="9610725" y="123825"/>
          <a:ext cx="638175" cy="228600"/>
        </a:xfrm>
        <a:prstGeom prst="rect">
          <a:avLst/>
        </a:prstGeom>
        <a:solidFill>
          <a:schemeClr val="bg1">
            <a:lumMod val="85000"/>
          </a:schemeClr>
        </a:solidFill>
        <a:ln w="3175">
          <a:solidFill>
            <a:schemeClr val="tx1"/>
          </a:solidFill>
        </a:ln>
        <a:effectLst/>
        <a:scene3d>
          <a:camera prst="orthographicFront"/>
          <a:lightRig rig="threePt" dir="t"/>
        </a:scene3d>
        <a:sp3d prstMaterial="metal">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539F75FE-1B89-4930-922C-5809F1A28E95}" type="TxLink">
            <a:rPr lang="en-US" sz="1000" b="0" i="0" u="none" strike="noStrike">
              <a:solidFill>
                <a:srgbClr val="000000"/>
              </a:solidFill>
              <a:latin typeface="Arial Cyr"/>
              <a:cs typeface="Arial Cyr"/>
            </a:rPr>
            <a:pPr algn="ctr"/>
            <a:t>2011</a:t>
          </a:fld>
          <a:endParaRPr lang="en-US" sz="1100"/>
        </a:p>
      </xdr:txBody>
    </xdr:sp>
    <xdr:clientData/>
  </xdr:twoCellAnchor>
  <xdr:twoCellAnchor>
    <xdr:from>
      <xdr:col>9</xdr:col>
      <xdr:colOff>704850</xdr:colOff>
      <xdr:row>2</xdr:row>
      <xdr:rowOff>6350</xdr:rowOff>
    </xdr:from>
    <xdr:to>
      <xdr:col>10</xdr:col>
      <xdr:colOff>552450</xdr:colOff>
      <xdr:row>3</xdr:row>
      <xdr:rowOff>6350</xdr:rowOff>
    </xdr:to>
    <xdr:sp macro="" textlink="Data!E2">
      <xdr:nvSpPr>
        <xdr:cNvPr id="25" name="Rectangle 24">
          <a:hlinkClick xmlns:r="http://schemas.openxmlformats.org/officeDocument/2006/relationships" r:id="rId8"/>
          <a:extLst>
            <a:ext uri="{FF2B5EF4-FFF2-40B4-BE49-F238E27FC236}">
              <a16:creationId xmlns:a16="http://schemas.microsoft.com/office/drawing/2014/main" id="{00000000-0008-0000-1300-000019000000}"/>
            </a:ext>
          </a:extLst>
        </xdr:cNvPr>
        <xdr:cNvSpPr/>
      </xdr:nvSpPr>
      <xdr:spPr>
        <a:xfrm>
          <a:off x="9610725" y="396875"/>
          <a:ext cx="638175" cy="228600"/>
        </a:xfrm>
        <a:prstGeom prst="rect">
          <a:avLst/>
        </a:prstGeom>
        <a:solidFill>
          <a:schemeClr val="bg1">
            <a:lumMod val="85000"/>
          </a:schemeClr>
        </a:solidFill>
        <a:ln w="3175">
          <a:solidFill>
            <a:schemeClr val="tx1"/>
          </a:solidFill>
        </a:ln>
        <a:effectLst/>
        <a:scene3d>
          <a:camera prst="orthographicFront"/>
          <a:lightRig rig="threePt" dir="t"/>
        </a:scene3d>
        <a:sp3d prstMaterial="metal">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5E53F561-43CD-4D9D-BF22-289B4127A412}" type="TxLink">
            <a:rPr lang="en-US" sz="1000" b="0" i="0" u="none" strike="noStrike">
              <a:solidFill>
                <a:srgbClr val="000000"/>
              </a:solidFill>
              <a:latin typeface="Arial Cyr"/>
              <a:cs typeface="Arial Cyr"/>
            </a:rPr>
            <a:pPr algn="ctr"/>
            <a:t>2012</a:t>
          </a:fld>
          <a:endParaRPr lang="en-US" sz="1100"/>
        </a:p>
      </xdr:txBody>
    </xdr:sp>
    <xdr:clientData/>
  </xdr:twoCellAnchor>
  <xdr:twoCellAnchor>
    <xdr:from>
      <xdr:col>9</xdr:col>
      <xdr:colOff>704850</xdr:colOff>
      <xdr:row>3</xdr:row>
      <xdr:rowOff>50800</xdr:rowOff>
    </xdr:from>
    <xdr:to>
      <xdr:col>10</xdr:col>
      <xdr:colOff>552450</xdr:colOff>
      <xdr:row>4</xdr:row>
      <xdr:rowOff>41275</xdr:rowOff>
    </xdr:to>
    <xdr:sp macro="" textlink="Data!E3">
      <xdr:nvSpPr>
        <xdr:cNvPr id="26" name="Rectangle 25">
          <a:hlinkClick xmlns:r="http://schemas.openxmlformats.org/officeDocument/2006/relationships" r:id="rId8"/>
          <a:extLst>
            <a:ext uri="{FF2B5EF4-FFF2-40B4-BE49-F238E27FC236}">
              <a16:creationId xmlns:a16="http://schemas.microsoft.com/office/drawing/2014/main" id="{00000000-0008-0000-1300-00001A000000}"/>
            </a:ext>
          </a:extLst>
        </xdr:cNvPr>
        <xdr:cNvSpPr/>
      </xdr:nvSpPr>
      <xdr:spPr>
        <a:xfrm>
          <a:off x="9610725" y="669925"/>
          <a:ext cx="638175" cy="228600"/>
        </a:xfrm>
        <a:prstGeom prst="rect">
          <a:avLst/>
        </a:prstGeom>
        <a:solidFill>
          <a:schemeClr val="bg1">
            <a:lumMod val="85000"/>
          </a:schemeClr>
        </a:solidFill>
        <a:ln w="3175">
          <a:solidFill>
            <a:schemeClr val="tx1"/>
          </a:solidFill>
        </a:ln>
        <a:effectLst/>
        <a:scene3d>
          <a:camera prst="orthographicFront"/>
          <a:lightRig rig="threePt" dir="t"/>
        </a:scene3d>
        <a:sp3d prstMaterial="metal">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9C9B830E-F008-44E0-B04D-C79F314A07F0}" type="TxLink">
            <a:rPr lang="en-US" sz="1000" b="0" i="0" u="none" strike="noStrike">
              <a:solidFill>
                <a:srgbClr val="000000"/>
              </a:solidFill>
              <a:latin typeface="Arial Cyr"/>
              <a:cs typeface="Arial Cyr"/>
            </a:rPr>
            <a:pPr algn="ctr"/>
            <a:t>2013</a:t>
          </a:fld>
          <a:endParaRPr lang="en-US" sz="1100"/>
        </a:p>
      </xdr:txBody>
    </xdr:sp>
    <xdr:clientData/>
  </xdr:twoCellAnchor>
  <xdr:twoCellAnchor>
    <xdr:from>
      <xdr:col>9</xdr:col>
      <xdr:colOff>704850</xdr:colOff>
      <xdr:row>4</xdr:row>
      <xdr:rowOff>85725</xdr:rowOff>
    </xdr:from>
    <xdr:to>
      <xdr:col>10</xdr:col>
      <xdr:colOff>552450</xdr:colOff>
      <xdr:row>5</xdr:row>
      <xdr:rowOff>142875</xdr:rowOff>
    </xdr:to>
    <xdr:sp macro="" textlink="Data!E4">
      <xdr:nvSpPr>
        <xdr:cNvPr id="27" name="Rectangle 26">
          <a:hlinkClick xmlns:r="http://schemas.openxmlformats.org/officeDocument/2006/relationships" r:id="rId8"/>
          <a:extLst>
            <a:ext uri="{FF2B5EF4-FFF2-40B4-BE49-F238E27FC236}">
              <a16:creationId xmlns:a16="http://schemas.microsoft.com/office/drawing/2014/main" id="{00000000-0008-0000-1300-00001B000000}"/>
            </a:ext>
          </a:extLst>
        </xdr:cNvPr>
        <xdr:cNvSpPr/>
      </xdr:nvSpPr>
      <xdr:spPr>
        <a:xfrm>
          <a:off x="9610725" y="942975"/>
          <a:ext cx="638175" cy="228600"/>
        </a:xfrm>
        <a:prstGeom prst="rect">
          <a:avLst/>
        </a:prstGeom>
        <a:solidFill>
          <a:schemeClr val="bg1">
            <a:lumMod val="85000"/>
          </a:schemeClr>
        </a:solidFill>
        <a:ln w="3175">
          <a:solidFill>
            <a:schemeClr val="tx1"/>
          </a:solidFill>
        </a:ln>
        <a:effectLst/>
        <a:scene3d>
          <a:camera prst="orthographicFront"/>
          <a:lightRig rig="threePt" dir="t"/>
        </a:scene3d>
        <a:sp3d prstMaterial="metal">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00CAD8DB-5B79-44F7-B19F-CAF201ECDD89}" type="TxLink">
            <a:rPr lang="en-US" sz="1000" b="0" i="0" u="none" strike="noStrike">
              <a:solidFill>
                <a:srgbClr val="000000"/>
              </a:solidFill>
              <a:latin typeface="Arial Cyr"/>
              <a:cs typeface="Arial Cyr"/>
            </a:rPr>
            <a:pPr algn="ctr"/>
            <a:t>2014</a:t>
          </a:fld>
          <a:endParaRPr lang="en-US" sz="1100"/>
        </a:p>
      </xdr:txBody>
    </xdr:sp>
    <xdr:clientData/>
  </xdr:twoCellAnchor>
  <xdr:twoCellAnchor>
    <xdr:from>
      <xdr:col>10</xdr:col>
      <xdr:colOff>628650</xdr:colOff>
      <xdr:row>0</xdr:row>
      <xdr:rowOff>123825</xdr:rowOff>
    </xdr:from>
    <xdr:to>
      <xdr:col>11</xdr:col>
      <xdr:colOff>476250</xdr:colOff>
      <xdr:row>1</xdr:row>
      <xdr:rowOff>190500</xdr:rowOff>
    </xdr:to>
    <xdr:sp macro="" textlink="Data!E5">
      <xdr:nvSpPr>
        <xdr:cNvPr id="28" name="Rectangle 27">
          <a:hlinkClick xmlns:r="http://schemas.openxmlformats.org/officeDocument/2006/relationships" r:id="rId8"/>
          <a:extLst>
            <a:ext uri="{FF2B5EF4-FFF2-40B4-BE49-F238E27FC236}">
              <a16:creationId xmlns:a16="http://schemas.microsoft.com/office/drawing/2014/main" id="{00000000-0008-0000-1300-00001C000000}"/>
            </a:ext>
          </a:extLst>
        </xdr:cNvPr>
        <xdr:cNvSpPr/>
      </xdr:nvSpPr>
      <xdr:spPr>
        <a:xfrm>
          <a:off x="10325100" y="123825"/>
          <a:ext cx="638175" cy="228600"/>
        </a:xfrm>
        <a:prstGeom prst="rect">
          <a:avLst/>
        </a:prstGeom>
        <a:solidFill>
          <a:schemeClr val="bg1">
            <a:lumMod val="85000"/>
          </a:schemeClr>
        </a:solidFill>
        <a:ln w="3175">
          <a:solidFill>
            <a:schemeClr val="tx1"/>
          </a:solidFill>
        </a:ln>
        <a:effectLst/>
        <a:scene3d>
          <a:camera prst="orthographicFront"/>
          <a:lightRig rig="threePt" dir="t"/>
        </a:scene3d>
        <a:sp3d prstMaterial="metal">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0AFE678F-410B-4EC9-BCB3-0A3FA6DD8C54}" type="TxLink">
            <a:rPr lang="en-US" sz="1000" b="0" i="0" u="none" strike="noStrike">
              <a:solidFill>
                <a:srgbClr val="000000"/>
              </a:solidFill>
              <a:latin typeface="Arial Cyr"/>
              <a:cs typeface="Arial Cyr"/>
            </a:rPr>
            <a:pPr algn="ctr"/>
            <a:t>2015</a:t>
          </a:fld>
          <a:endParaRPr lang="en-US" sz="1100"/>
        </a:p>
      </xdr:txBody>
    </xdr:sp>
    <xdr:clientData/>
  </xdr:twoCellAnchor>
  <xdr:twoCellAnchor>
    <xdr:from>
      <xdr:col>10</xdr:col>
      <xdr:colOff>628650</xdr:colOff>
      <xdr:row>2</xdr:row>
      <xdr:rowOff>6350</xdr:rowOff>
    </xdr:from>
    <xdr:to>
      <xdr:col>11</xdr:col>
      <xdr:colOff>476250</xdr:colOff>
      <xdr:row>3</xdr:row>
      <xdr:rowOff>6350</xdr:rowOff>
    </xdr:to>
    <xdr:sp macro="" textlink="Data!E6">
      <xdr:nvSpPr>
        <xdr:cNvPr id="29" name="Rectangle 28">
          <a:hlinkClick xmlns:r="http://schemas.openxmlformats.org/officeDocument/2006/relationships" r:id="rId8"/>
          <a:extLst>
            <a:ext uri="{FF2B5EF4-FFF2-40B4-BE49-F238E27FC236}">
              <a16:creationId xmlns:a16="http://schemas.microsoft.com/office/drawing/2014/main" id="{00000000-0008-0000-1300-00001D000000}"/>
            </a:ext>
          </a:extLst>
        </xdr:cNvPr>
        <xdr:cNvSpPr/>
      </xdr:nvSpPr>
      <xdr:spPr>
        <a:xfrm>
          <a:off x="10325100" y="396875"/>
          <a:ext cx="638175" cy="228600"/>
        </a:xfrm>
        <a:prstGeom prst="rect">
          <a:avLst/>
        </a:prstGeom>
        <a:solidFill>
          <a:schemeClr val="bg1">
            <a:lumMod val="85000"/>
          </a:schemeClr>
        </a:solidFill>
        <a:ln w="3175">
          <a:solidFill>
            <a:schemeClr val="tx1"/>
          </a:solidFill>
        </a:ln>
        <a:effectLst/>
        <a:scene3d>
          <a:camera prst="orthographicFront"/>
          <a:lightRig rig="threePt" dir="t"/>
        </a:scene3d>
        <a:sp3d prstMaterial="metal">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045D9A66-0759-4F5D-B555-2D742BB62704}" type="TxLink">
            <a:rPr lang="en-US" sz="1000" b="0" i="0" u="none" strike="noStrike">
              <a:solidFill>
                <a:srgbClr val="000000"/>
              </a:solidFill>
              <a:latin typeface="Arial Cyr"/>
              <a:cs typeface="Arial Cyr"/>
            </a:rPr>
            <a:pPr algn="ctr"/>
            <a:t>2016</a:t>
          </a:fld>
          <a:endParaRPr lang="en-US" sz="1100"/>
        </a:p>
      </xdr:txBody>
    </xdr:sp>
    <xdr:clientData/>
  </xdr:twoCellAnchor>
  <xdr:twoCellAnchor>
    <xdr:from>
      <xdr:col>10</xdr:col>
      <xdr:colOff>628650</xdr:colOff>
      <xdr:row>3</xdr:row>
      <xdr:rowOff>50800</xdr:rowOff>
    </xdr:from>
    <xdr:to>
      <xdr:col>11</xdr:col>
      <xdr:colOff>476250</xdr:colOff>
      <xdr:row>4</xdr:row>
      <xdr:rowOff>41275</xdr:rowOff>
    </xdr:to>
    <xdr:sp macro="" textlink="Data!E7">
      <xdr:nvSpPr>
        <xdr:cNvPr id="30" name="Rectangle 29">
          <a:hlinkClick xmlns:r="http://schemas.openxmlformats.org/officeDocument/2006/relationships" r:id="rId8"/>
          <a:extLst>
            <a:ext uri="{FF2B5EF4-FFF2-40B4-BE49-F238E27FC236}">
              <a16:creationId xmlns:a16="http://schemas.microsoft.com/office/drawing/2014/main" id="{00000000-0008-0000-1300-00001E000000}"/>
            </a:ext>
          </a:extLst>
        </xdr:cNvPr>
        <xdr:cNvSpPr/>
      </xdr:nvSpPr>
      <xdr:spPr>
        <a:xfrm>
          <a:off x="10325100" y="669925"/>
          <a:ext cx="638175" cy="228600"/>
        </a:xfrm>
        <a:prstGeom prst="rect">
          <a:avLst/>
        </a:prstGeom>
        <a:solidFill>
          <a:schemeClr val="bg1">
            <a:lumMod val="85000"/>
          </a:schemeClr>
        </a:solidFill>
        <a:ln w="3175">
          <a:solidFill>
            <a:schemeClr val="tx1"/>
          </a:solidFill>
        </a:ln>
        <a:effectLst/>
        <a:scene3d>
          <a:camera prst="orthographicFront"/>
          <a:lightRig rig="threePt" dir="t"/>
        </a:scene3d>
        <a:sp3d prstMaterial="metal">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09B96CFF-AAF9-4848-94CA-0DC5180346DE}" type="TxLink">
            <a:rPr lang="en-US" sz="1000" b="0" i="0" u="none" strike="noStrike">
              <a:solidFill>
                <a:srgbClr val="000000"/>
              </a:solidFill>
              <a:latin typeface="Arial Cyr"/>
              <a:cs typeface="Arial Cyr"/>
            </a:rPr>
            <a:pPr algn="ctr"/>
            <a:t>2017</a:t>
          </a:fld>
          <a:endParaRPr lang="en-US" sz="1100"/>
        </a:p>
      </xdr:txBody>
    </xdr:sp>
    <xdr:clientData/>
  </xdr:twoCellAnchor>
  <xdr:twoCellAnchor>
    <xdr:from>
      <xdr:col>10</xdr:col>
      <xdr:colOff>628650</xdr:colOff>
      <xdr:row>4</xdr:row>
      <xdr:rowOff>85725</xdr:rowOff>
    </xdr:from>
    <xdr:to>
      <xdr:col>11</xdr:col>
      <xdr:colOff>476250</xdr:colOff>
      <xdr:row>5</xdr:row>
      <xdr:rowOff>142875</xdr:rowOff>
    </xdr:to>
    <xdr:sp macro="" textlink="Data!E8">
      <xdr:nvSpPr>
        <xdr:cNvPr id="31" name="Rectangle 30">
          <a:hlinkClick xmlns:r="http://schemas.openxmlformats.org/officeDocument/2006/relationships" r:id="rId8"/>
          <a:extLst>
            <a:ext uri="{FF2B5EF4-FFF2-40B4-BE49-F238E27FC236}">
              <a16:creationId xmlns:a16="http://schemas.microsoft.com/office/drawing/2014/main" id="{00000000-0008-0000-1300-00001F000000}"/>
            </a:ext>
          </a:extLst>
        </xdr:cNvPr>
        <xdr:cNvSpPr/>
      </xdr:nvSpPr>
      <xdr:spPr>
        <a:xfrm>
          <a:off x="10325100" y="942975"/>
          <a:ext cx="638175" cy="228600"/>
        </a:xfrm>
        <a:prstGeom prst="rect">
          <a:avLst/>
        </a:prstGeom>
        <a:solidFill>
          <a:schemeClr val="bg1">
            <a:lumMod val="85000"/>
          </a:schemeClr>
        </a:solidFill>
        <a:ln w="3175">
          <a:solidFill>
            <a:schemeClr val="tx1"/>
          </a:solidFill>
        </a:ln>
        <a:effectLst/>
        <a:scene3d>
          <a:camera prst="orthographicFront"/>
          <a:lightRig rig="threePt" dir="t"/>
        </a:scene3d>
        <a:sp3d prstMaterial="metal">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CE0CA8E3-73EB-4B04-AE36-880C9C40DE75}" type="TxLink">
            <a:rPr lang="en-US" sz="1000" b="0" i="0" u="none" strike="noStrike">
              <a:solidFill>
                <a:srgbClr val="000000"/>
              </a:solidFill>
              <a:latin typeface="Arial Cyr"/>
              <a:cs typeface="Arial Cyr"/>
            </a:rPr>
            <a:pPr algn="ctr"/>
            <a:t>2018</a:t>
          </a:fld>
          <a:endParaRPr lang="en-US" sz="1100"/>
        </a:p>
      </xdr:txBody>
    </xdr:sp>
    <xdr:clientData/>
  </xdr:twoCellAnchor>
  <xdr:twoCellAnchor>
    <xdr:from>
      <xdr:col>11</xdr:col>
      <xdr:colOff>552450</xdr:colOff>
      <xdr:row>0</xdr:row>
      <xdr:rowOff>123825</xdr:rowOff>
    </xdr:from>
    <xdr:to>
      <xdr:col>12</xdr:col>
      <xdr:colOff>400050</xdr:colOff>
      <xdr:row>1</xdr:row>
      <xdr:rowOff>190500</xdr:rowOff>
    </xdr:to>
    <xdr:sp macro="" textlink="Data!E9">
      <xdr:nvSpPr>
        <xdr:cNvPr id="32" name="Rectangle 31">
          <a:hlinkClick xmlns:r="http://schemas.openxmlformats.org/officeDocument/2006/relationships" r:id="rId8"/>
          <a:extLst>
            <a:ext uri="{FF2B5EF4-FFF2-40B4-BE49-F238E27FC236}">
              <a16:creationId xmlns:a16="http://schemas.microsoft.com/office/drawing/2014/main" id="{00000000-0008-0000-1300-000020000000}"/>
            </a:ext>
          </a:extLst>
        </xdr:cNvPr>
        <xdr:cNvSpPr/>
      </xdr:nvSpPr>
      <xdr:spPr>
        <a:xfrm>
          <a:off x="11039475" y="123825"/>
          <a:ext cx="638175" cy="228600"/>
        </a:xfrm>
        <a:prstGeom prst="rect">
          <a:avLst/>
        </a:prstGeom>
        <a:solidFill>
          <a:schemeClr val="bg1">
            <a:lumMod val="85000"/>
          </a:schemeClr>
        </a:solidFill>
        <a:ln w="3175">
          <a:solidFill>
            <a:schemeClr val="tx1"/>
          </a:solidFill>
        </a:ln>
        <a:effectLst/>
        <a:scene3d>
          <a:camera prst="orthographicFront"/>
          <a:lightRig rig="threePt" dir="t"/>
        </a:scene3d>
        <a:sp3d prstMaterial="metal">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6585C836-C395-4622-B733-8CD7DDACCDC9}" type="TxLink">
            <a:rPr lang="en-US" sz="1000" b="0" i="0" u="none" strike="noStrike">
              <a:solidFill>
                <a:srgbClr val="000000"/>
              </a:solidFill>
              <a:latin typeface="Arial Cyr"/>
              <a:cs typeface="Arial Cyr"/>
            </a:rPr>
            <a:pPr algn="ctr"/>
            <a:t>2019</a:t>
          </a:fld>
          <a:endParaRPr lang="en-US" sz="1100"/>
        </a:p>
      </xdr:txBody>
    </xdr:sp>
    <xdr:clientData/>
  </xdr:twoCellAnchor>
  <xdr:twoCellAnchor>
    <xdr:from>
      <xdr:col>11</xdr:col>
      <xdr:colOff>552450</xdr:colOff>
      <xdr:row>2</xdr:row>
      <xdr:rowOff>6350</xdr:rowOff>
    </xdr:from>
    <xdr:to>
      <xdr:col>12</xdr:col>
      <xdr:colOff>400050</xdr:colOff>
      <xdr:row>3</xdr:row>
      <xdr:rowOff>6350</xdr:rowOff>
    </xdr:to>
    <xdr:sp macro="" textlink="Data!E10">
      <xdr:nvSpPr>
        <xdr:cNvPr id="33" name="Rectangle 32">
          <a:hlinkClick xmlns:r="http://schemas.openxmlformats.org/officeDocument/2006/relationships" r:id="rId8"/>
          <a:extLst>
            <a:ext uri="{FF2B5EF4-FFF2-40B4-BE49-F238E27FC236}">
              <a16:creationId xmlns:a16="http://schemas.microsoft.com/office/drawing/2014/main" id="{00000000-0008-0000-1300-000021000000}"/>
            </a:ext>
          </a:extLst>
        </xdr:cNvPr>
        <xdr:cNvSpPr/>
      </xdr:nvSpPr>
      <xdr:spPr>
        <a:xfrm>
          <a:off x="11039475" y="396875"/>
          <a:ext cx="638175" cy="228600"/>
        </a:xfrm>
        <a:prstGeom prst="rect">
          <a:avLst/>
        </a:prstGeom>
        <a:solidFill>
          <a:schemeClr val="bg1">
            <a:lumMod val="85000"/>
          </a:schemeClr>
        </a:solidFill>
        <a:ln w="3175">
          <a:solidFill>
            <a:schemeClr val="tx1"/>
          </a:solidFill>
        </a:ln>
        <a:effectLst/>
        <a:scene3d>
          <a:camera prst="orthographicFront"/>
          <a:lightRig rig="threePt" dir="t"/>
        </a:scene3d>
        <a:sp3d prstMaterial="metal">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3414DCD1-B17D-4954-9213-28AC65E6620E}" type="TxLink">
            <a:rPr lang="en-US" sz="1000" b="0" i="0" u="none" strike="noStrike">
              <a:solidFill>
                <a:srgbClr val="000000"/>
              </a:solidFill>
              <a:latin typeface="Arial Cyr"/>
              <a:cs typeface="Arial Cyr"/>
            </a:rPr>
            <a:pPr algn="ctr"/>
            <a:t>2020</a:t>
          </a:fld>
          <a:endParaRPr lang="en-US" sz="1100"/>
        </a:p>
      </xdr:txBody>
    </xdr:sp>
    <xdr:clientData/>
  </xdr:twoCellAnchor>
  <xdr:twoCellAnchor>
    <xdr:from>
      <xdr:col>11</xdr:col>
      <xdr:colOff>552450</xdr:colOff>
      <xdr:row>3</xdr:row>
      <xdr:rowOff>50800</xdr:rowOff>
    </xdr:from>
    <xdr:to>
      <xdr:col>12</xdr:col>
      <xdr:colOff>400050</xdr:colOff>
      <xdr:row>4</xdr:row>
      <xdr:rowOff>41275</xdr:rowOff>
    </xdr:to>
    <xdr:sp macro="" textlink="Data!E11">
      <xdr:nvSpPr>
        <xdr:cNvPr id="35" name="Rectangle 34">
          <a:hlinkClick xmlns:r="http://schemas.openxmlformats.org/officeDocument/2006/relationships" r:id="rId8"/>
          <a:extLst>
            <a:ext uri="{FF2B5EF4-FFF2-40B4-BE49-F238E27FC236}">
              <a16:creationId xmlns:a16="http://schemas.microsoft.com/office/drawing/2014/main" id="{00000000-0008-0000-1300-000023000000}"/>
            </a:ext>
          </a:extLst>
        </xdr:cNvPr>
        <xdr:cNvSpPr/>
      </xdr:nvSpPr>
      <xdr:spPr>
        <a:xfrm>
          <a:off x="11039475" y="669925"/>
          <a:ext cx="638175" cy="228600"/>
        </a:xfrm>
        <a:prstGeom prst="rect">
          <a:avLst/>
        </a:prstGeom>
        <a:solidFill>
          <a:schemeClr val="bg1">
            <a:lumMod val="85000"/>
          </a:schemeClr>
        </a:solidFill>
        <a:ln w="3175">
          <a:solidFill>
            <a:schemeClr val="tx1"/>
          </a:solidFill>
        </a:ln>
        <a:effectLst/>
        <a:scene3d>
          <a:camera prst="orthographicFront"/>
          <a:lightRig rig="threePt" dir="t"/>
        </a:scene3d>
        <a:sp3d prstMaterial="metal">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2E669DD4-9223-4180-B67E-085F1C17E9AF}" type="TxLink">
            <a:rPr lang="en-US" sz="1000" b="0" i="0" u="none" strike="noStrike">
              <a:solidFill>
                <a:srgbClr val="000000"/>
              </a:solidFill>
              <a:latin typeface="Arial Cyr"/>
              <a:cs typeface="Arial Cyr"/>
            </a:rPr>
            <a:pPr algn="ctr"/>
            <a:t>2021</a:t>
          </a:fld>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1223959</xdr:colOff>
      <xdr:row>0</xdr:row>
      <xdr:rowOff>65892</xdr:rowOff>
    </xdr:from>
    <xdr:to>
      <xdr:col>5</xdr:col>
      <xdr:colOff>455609</xdr:colOff>
      <xdr:row>1</xdr:row>
      <xdr:rowOff>111930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5474490" y="65892"/>
          <a:ext cx="1577182" cy="236538"/>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100"/>
            <a:t>MENU</a:t>
          </a:r>
        </a:p>
      </xdr:txBody>
    </xdr:sp>
    <xdr:clientData/>
  </xdr:twoCellAnchor>
  <xdr:twoCellAnchor>
    <xdr:from>
      <xdr:col>3</xdr:col>
      <xdr:colOff>419100</xdr:colOff>
      <xdr:row>114</xdr:row>
      <xdr:rowOff>95250</xdr:rowOff>
    </xdr:from>
    <xdr:to>
      <xdr:col>4</xdr:col>
      <xdr:colOff>1095375</xdr:colOff>
      <xdr:row>117</xdr:row>
      <xdr:rowOff>38100</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00000000-0008-0000-0200-000004000000}"/>
            </a:ext>
          </a:extLst>
        </xdr:cNvPr>
        <xdr:cNvSpPr/>
      </xdr:nvSpPr>
      <xdr:spPr>
        <a:xfrm>
          <a:off x="4667250" y="12534900"/>
          <a:ext cx="1914525" cy="51435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100"/>
            <a:t>NEXT </a:t>
          </a:r>
        </a:p>
        <a:p>
          <a:pPr algn="ctr"/>
          <a:r>
            <a:rPr lang="en-US" sz="1100"/>
            <a:t>Balance Sheet Input</a:t>
          </a:r>
        </a:p>
      </xdr:txBody>
    </xdr:sp>
    <xdr:clientData/>
  </xdr:twoCellAnchor>
  <xdr:twoCellAnchor>
    <xdr:from>
      <xdr:col>3</xdr:col>
      <xdr:colOff>295276</xdr:colOff>
      <xdr:row>10</xdr:row>
      <xdr:rowOff>38100</xdr:rowOff>
    </xdr:from>
    <xdr:to>
      <xdr:col>4</xdr:col>
      <xdr:colOff>981076</xdr:colOff>
      <xdr:row>11</xdr:row>
      <xdr:rowOff>104775</xdr:rowOff>
    </xdr:to>
    <xdr:sp macro="[0]!unhidesheet" textlink="">
      <xdr:nvSpPr>
        <xdr:cNvPr id="6" name="Rectangle 5">
          <a:extLst>
            <a:ext uri="{FF2B5EF4-FFF2-40B4-BE49-F238E27FC236}">
              <a16:creationId xmlns:a16="http://schemas.microsoft.com/office/drawing/2014/main" id="{00000000-0008-0000-0200-000006000000}"/>
            </a:ext>
          </a:extLst>
        </xdr:cNvPr>
        <xdr:cNvSpPr/>
      </xdr:nvSpPr>
      <xdr:spPr>
        <a:xfrm>
          <a:off x="4543426" y="1762125"/>
          <a:ext cx="1924050" cy="285750"/>
        </a:xfrm>
        <a:prstGeom prst="rect">
          <a:avLst/>
        </a:prstGeom>
        <a:gradFill flip="none" rotWithShape="1">
          <a:gsLst>
            <a:gs pos="100000">
              <a:schemeClr val="accent1">
                <a:lumMod val="50000"/>
              </a:schemeClr>
            </a:gs>
            <a:gs pos="100000">
              <a:schemeClr val="accent1">
                <a:lumMod val="50000"/>
              </a:schemeClr>
            </a:gs>
          </a:gsLst>
          <a:lin ang="16200000" scaled="0"/>
          <a:tileRect/>
        </a:gradFill>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100"/>
            <a:t>ADD EXTRA INPUT SHEETS</a:t>
          </a:r>
        </a:p>
      </xdr:txBody>
    </xdr:sp>
    <xdr:clientData/>
  </xdr:twoCellAnchor>
  <xdr:twoCellAnchor>
    <xdr:from>
      <xdr:col>3</xdr:col>
      <xdr:colOff>1223960</xdr:colOff>
      <xdr:row>1</xdr:row>
      <xdr:rowOff>140505</xdr:rowOff>
    </xdr:from>
    <xdr:to>
      <xdr:col>5</xdr:col>
      <xdr:colOff>461959</xdr:colOff>
      <xdr:row>2</xdr:row>
      <xdr:rowOff>119073</xdr:rowOff>
    </xdr:to>
    <xdr:sp macro="" textlink="">
      <xdr:nvSpPr>
        <xdr:cNvPr id="5" name="Rectangle 4">
          <a:hlinkClick xmlns:r="http://schemas.openxmlformats.org/officeDocument/2006/relationships" r:id="rId3"/>
          <a:extLst>
            <a:ext uri="{FF2B5EF4-FFF2-40B4-BE49-F238E27FC236}">
              <a16:creationId xmlns:a16="http://schemas.microsoft.com/office/drawing/2014/main" id="{00000000-0008-0000-0200-000005000000}"/>
            </a:ext>
          </a:extLst>
        </xdr:cNvPr>
        <xdr:cNvSpPr/>
      </xdr:nvSpPr>
      <xdr:spPr>
        <a:xfrm>
          <a:off x="5474491" y="331005"/>
          <a:ext cx="1583531" cy="169068"/>
        </a:xfrm>
        <a:prstGeom prst="rect">
          <a:avLst/>
        </a:prstGeom>
        <a:solidFill>
          <a:schemeClr val="accent2">
            <a:lumMod val="50000"/>
          </a:schemeClr>
        </a:solidFill>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en-US" sz="1200"/>
            <a:t>INSTRUCTIONS</a:t>
          </a:r>
        </a:p>
      </xdr:txBody>
    </xdr:sp>
    <xdr:clientData/>
  </xdr:twoCellAnchor>
  <xdr:twoCellAnchor>
    <xdr:from>
      <xdr:col>3</xdr:col>
      <xdr:colOff>1214434</xdr:colOff>
      <xdr:row>2</xdr:row>
      <xdr:rowOff>147648</xdr:rowOff>
    </xdr:from>
    <xdr:to>
      <xdr:col>5</xdr:col>
      <xdr:colOff>461959</xdr:colOff>
      <xdr:row>4</xdr:row>
      <xdr:rowOff>19060</xdr:rowOff>
    </xdr:to>
    <xdr:sp macro="" textlink="">
      <xdr:nvSpPr>
        <xdr:cNvPr id="7" name="Rectangle 6">
          <a:hlinkClick xmlns:r="http://schemas.openxmlformats.org/officeDocument/2006/relationships" r:id="rId4"/>
          <a:extLst>
            <a:ext uri="{FF2B5EF4-FFF2-40B4-BE49-F238E27FC236}">
              <a16:creationId xmlns:a16="http://schemas.microsoft.com/office/drawing/2014/main" id="{00000000-0008-0000-0200-000007000000}"/>
            </a:ext>
          </a:extLst>
        </xdr:cNvPr>
        <xdr:cNvSpPr/>
      </xdr:nvSpPr>
      <xdr:spPr>
        <a:xfrm>
          <a:off x="5464965" y="528648"/>
          <a:ext cx="1593057" cy="228600"/>
        </a:xfrm>
        <a:prstGeom prst="rect">
          <a:avLst/>
        </a:prstGeom>
        <a:solidFill>
          <a:schemeClr val="accent2">
            <a:lumMod val="50000"/>
          </a:schemeClr>
        </a:solidFill>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en-US" sz="1200"/>
            <a:t>GLOSSARY</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16</xdr:row>
          <xdr:rowOff>0</xdr:rowOff>
        </xdr:from>
        <xdr:to>
          <xdr:col>4</xdr:col>
          <xdr:colOff>390525</xdr:colOff>
          <xdr:row>17</xdr:row>
          <xdr:rowOff>0</xdr:rowOff>
        </xdr:to>
        <xdr:sp macro="" textlink="">
          <xdr:nvSpPr>
            <xdr:cNvPr id="647172" name="Drop Down 4" hidden="1">
              <a:extLst>
                <a:ext uri="{63B3BB69-23CF-44E3-9099-C40C66FF867C}">
                  <a14:compatExt spid="_x0000_s647172"/>
                </a:ext>
                <a:ext uri="{FF2B5EF4-FFF2-40B4-BE49-F238E27FC236}">
                  <a16:creationId xmlns:a16="http://schemas.microsoft.com/office/drawing/2014/main" id="{00000000-0008-0000-0200-000004E009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0</xdr:rowOff>
        </xdr:from>
        <xdr:to>
          <xdr:col>4</xdr:col>
          <xdr:colOff>390525</xdr:colOff>
          <xdr:row>18</xdr:row>
          <xdr:rowOff>0</xdr:rowOff>
        </xdr:to>
        <xdr:sp macro="" textlink="">
          <xdr:nvSpPr>
            <xdr:cNvPr id="647173" name="Drop Down 5" hidden="1">
              <a:extLst>
                <a:ext uri="{63B3BB69-23CF-44E3-9099-C40C66FF867C}">
                  <a14:compatExt spid="_x0000_s647173"/>
                </a:ext>
                <a:ext uri="{FF2B5EF4-FFF2-40B4-BE49-F238E27FC236}">
                  <a16:creationId xmlns:a16="http://schemas.microsoft.com/office/drawing/2014/main" id="{00000000-0008-0000-0200-000005E009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171450</xdr:rowOff>
        </xdr:from>
        <xdr:to>
          <xdr:col>4</xdr:col>
          <xdr:colOff>390525</xdr:colOff>
          <xdr:row>18</xdr:row>
          <xdr:rowOff>171450</xdr:rowOff>
        </xdr:to>
        <xdr:sp macro="" textlink="">
          <xdr:nvSpPr>
            <xdr:cNvPr id="647174" name="Drop Down 6" hidden="1">
              <a:extLst>
                <a:ext uri="{63B3BB69-23CF-44E3-9099-C40C66FF867C}">
                  <a14:compatExt spid="_x0000_s647174"/>
                </a:ext>
                <a:ext uri="{FF2B5EF4-FFF2-40B4-BE49-F238E27FC236}">
                  <a16:creationId xmlns:a16="http://schemas.microsoft.com/office/drawing/2014/main" id="{00000000-0008-0000-0200-000006E009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9525</xdr:rowOff>
        </xdr:from>
        <xdr:to>
          <xdr:col>4</xdr:col>
          <xdr:colOff>390525</xdr:colOff>
          <xdr:row>16</xdr:row>
          <xdr:rowOff>9525</xdr:rowOff>
        </xdr:to>
        <xdr:sp macro="" textlink="">
          <xdr:nvSpPr>
            <xdr:cNvPr id="647175" name="Drop Down 7" hidden="1">
              <a:extLst>
                <a:ext uri="{63B3BB69-23CF-44E3-9099-C40C66FF867C}">
                  <a14:compatExt spid="_x0000_s647175"/>
                </a:ext>
                <a:ext uri="{FF2B5EF4-FFF2-40B4-BE49-F238E27FC236}">
                  <a16:creationId xmlns:a16="http://schemas.microsoft.com/office/drawing/2014/main" id="{00000000-0008-0000-0200-000007E009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9525</xdr:rowOff>
        </xdr:from>
        <xdr:to>
          <xdr:col>4</xdr:col>
          <xdr:colOff>390525</xdr:colOff>
          <xdr:row>23</xdr:row>
          <xdr:rowOff>9525</xdr:rowOff>
        </xdr:to>
        <xdr:sp macro="" textlink="">
          <xdr:nvSpPr>
            <xdr:cNvPr id="647176" name="Drop Down 8" hidden="1">
              <a:extLst>
                <a:ext uri="{63B3BB69-23CF-44E3-9099-C40C66FF867C}">
                  <a14:compatExt spid="_x0000_s647176"/>
                </a:ext>
                <a:ext uri="{FF2B5EF4-FFF2-40B4-BE49-F238E27FC236}">
                  <a16:creationId xmlns:a16="http://schemas.microsoft.com/office/drawing/2014/main" id="{00000000-0008-0000-0200-000008E009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3743325</xdr:colOff>
          <xdr:row>33</xdr:row>
          <xdr:rowOff>9525</xdr:rowOff>
        </xdr:from>
        <xdr:to>
          <xdr:col>4</xdr:col>
          <xdr:colOff>333375</xdr:colOff>
          <xdr:row>34</xdr:row>
          <xdr:rowOff>9525</xdr:rowOff>
        </xdr:to>
        <xdr:sp macro="" textlink="">
          <xdr:nvSpPr>
            <xdr:cNvPr id="647183" name="Drop Down 15" hidden="1">
              <a:extLst>
                <a:ext uri="{63B3BB69-23CF-44E3-9099-C40C66FF867C}">
                  <a14:compatExt spid="_x0000_s647183"/>
                </a:ext>
                <a:ext uri="{FF2B5EF4-FFF2-40B4-BE49-F238E27FC236}">
                  <a16:creationId xmlns:a16="http://schemas.microsoft.com/office/drawing/2014/main" id="{00000000-0008-0000-0200-00000FE009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3743325</xdr:colOff>
          <xdr:row>34</xdr:row>
          <xdr:rowOff>0</xdr:rowOff>
        </xdr:from>
        <xdr:to>
          <xdr:col>4</xdr:col>
          <xdr:colOff>333375</xdr:colOff>
          <xdr:row>35</xdr:row>
          <xdr:rowOff>0</xdr:rowOff>
        </xdr:to>
        <xdr:sp macro="" textlink="">
          <xdr:nvSpPr>
            <xdr:cNvPr id="647184" name="Drop Down 16" hidden="1">
              <a:extLst>
                <a:ext uri="{63B3BB69-23CF-44E3-9099-C40C66FF867C}">
                  <a14:compatExt spid="_x0000_s647184"/>
                </a:ext>
                <a:ext uri="{FF2B5EF4-FFF2-40B4-BE49-F238E27FC236}">
                  <a16:creationId xmlns:a16="http://schemas.microsoft.com/office/drawing/2014/main" id="{00000000-0008-0000-0200-000010E009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3743325</xdr:colOff>
          <xdr:row>35</xdr:row>
          <xdr:rowOff>0</xdr:rowOff>
        </xdr:from>
        <xdr:to>
          <xdr:col>4</xdr:col>
          <xdr:colOff>333375</xdr:colOff>
          <xdr:row>36</xdr:row>
          <xdr:rowOff>0</xdr:rowOff>
        </xdr:to>
        <xdr:sp macro="" textlink="">
          <xdr:nvSpPr>
            <xdr:cNvPr id="647185" name="Drop Down 17" hidden="1">
              <a:extLst>
                <a:ext uri="{63B3BB69-23CF-44E3-9099-C40C66FF867C}">
                  <a14:compatExt spid="_x0000_s647185"/>
                </a:ext>
                <a:ext uri="{FF2B5EF4-FFF2-40B4-BE49-F238E27FC236}">
                  <a16:creationId xmlns:a16="http://schemas.microsoft.com/office/drawing/2014/main" id="{00000000-0008-0000-0200-000011E009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3743325</xdr:colOff>
          <xdr:row>36</xdr:row>
          <xdr:rowOff>0</xdr:rowOff>
        </xdr:from>
        <xdr:to>
          <xdr:col>4</xdr:col>
          <xdr:colOff>333375</xdr:colOff>
          <xdr:row>37</xdr:row>
          <xdr:rowOff>0</xdr:rowOff>
        </xdr:to>
        <xdr:sp macro="" textlink="">
          <xdr:nvSpPr>
            <xdr:cNvPr id="647186" name="Drop Down 18" hidden="1">
              <a:extLst>
                <a:ext uri="{63B3BB69-23CF-44E3-9099-C40C66FF867C}">
                  <a14:compatExt spid="_x0000_s647186"/>
                </a:ext>
                <a:ext uri="{FF2B5EF4-FFF2-40B4-BE49-F238E27FC236}">
                  <a16:creationId xmlns:a16="http://schemas.microsoft.com/office/drawing/2014/main" id="{00000000-0008-0000-0200-000012E009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3743325</xdr:colOff>
          <xdr:row>36</xdr:row>
          <xdr:rowOff>180975</xdr:rowOff>
        </xdr:from>
        <xdr:to>
          <xdr:col>4</xdr:col>
          <xdr:colOff>333375</xdr:colOff>
          <xdr:row>37</xdr:row>
          <xdr:rowOff>180975</xdr:rowOff>
        </xdr:to>
        <xdr:sp macro="" textlink="">
          <xdr:nvSpPr>
            <xdr:cNvPr id="647187" name="Drop Down 19" hidden="1">
              <a:extLst>
                <a:ext uri="{63B3BB69-23CF-44E3-9099-C40C66FF867C}">
                  <a14:compatExt spid="_x0000_s647187"/>
                </a:ext>
                <a:ext uri="{FF2B5EF4-FFF2-40B4-BE49-F238E27FC236}">
                  <a16:creationId xmlns:a16="http://schemas.microsoft.com/office/drawing/2014/main" id="{00000000-0008-0000-0200-000013E009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3743325</xdr:colOff>
          <xdr:row>37</xdr:row>
          <xdr:rowOff>180975</xdr:rowOff>
        </xdr:from>
        <xdr:to>
          <xdr:col>4</xdr:col>
          <xdr:colOff>333375</xdr:colOff>
          <xdr:row>38</xdr:row>
          <xdr:rowOff>180975</xdr:rowOff>
        </xdr:to>
        <xdr:sp macro="" textlink="">
          <xdr:nvSpPr>
            <xdr:cNvPr id="647188" name="Drop Down 20" hidden="1">
              <a:extLst>
                <a:ext uri="{63B3BB69-23CF-44E3-9099-C40C66FF867C}">
                  <a14:compatExt spid="_x0000_s647188"/>
                </a:ext>
                <a:ext uri="{FF2B5EF4-FFF2-40B4-BE49-F238E27FC236}">
                  <a16:creationId xmlns:a16="http://schemas.microsoft.com/office/drawing/2014/main" id="{00000000-0008-0000-0200-000014E009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3514725</xdr:colOff>
          <xdr:row>110</xdr:row>
          <xdr:rowOff>0</xdr:rowOff>
        </xdr:from>
        <xdr:to>
          <xdr:col>4</xdr:col>
          <xdr:colOff>466725</xdr:colOff>
          <xdr:row>111</xdr:row>
          <xdr:rowOff>28575</xdr:rowOff>
        </xdr:to>
        <xdr:sp macro="" textlink="">
          <xdr:nvSpPr>
            <xdr:cNvPr id="647233" name="Drop Down 65" hidden="1">
              <a:extLst>
                <a:ext uri="{63B3BB69-23CF-44E3-9099-C40C66FF867C}">
                  <a14:compatExt spid="_x0000_s647233"/>
                </a:ext>
                <a:ext uri="{FF2B5EF4-FFF2-40B4-BE49-F238E27FC236}">
                  <a16:creationId xmlns:a16="http://schemas.microsoft.com/office/drawing/2014/main" id="{00000000-0008-0000-0200-000041E009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0</xdr:rowOff>
        </xdr:from>
        <xdr:to>
          <xdr:col>4</xdr:col>
          <xdr:colOff>390525</xdr:colOff>
          <xdr:row>24</xdr:row>
          <xdr:rowOff>0</xdr:rowOff>
        </xdr:to>
        <xdr:sp macro="" textlink="">
          <xdr:nvSpPr>
            <xdr:cNvPr id="647234" name="Drop Down 66" hidden="1">
              <a:extLst>
                <a:ext uri="{63B3BB69-23CF-44E3-9099-C40C66FF867C}">
                  <a14:compatExt spid="_x0000_s647234"/>
                </a:ext>
                <a:ext uri="{FF2B5EF4-FFF2-40B4-BE49-F238E27FC236}">
                  <a16:creationId xmlns:a16="http://schemas.microsoft.com/office/drawing/2014/main" id="{00000000-0008-0000-0200-000042E009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180975</xdr:rowOff>
        </xdr:from>
        <xdr:to>
          <xdr:col>4</xdr:col>
          <xdr:colOff>390525</xdr:colOff>
          <xdr:row>24</xdr:row>
          <xdr:rowOff>180975</xdr:rowOff>
        </xdr:to>
        <xdr:sp macro="" textlink="">
          <xdr:nvSpPr>
            <xdr:cNvPr id="647235" name="Drop Down 67" hidden="1">
              <a:extLst>
                <a:ext uri="{63B3BB69-23CF-44E3-9099-C40C66FF867C}">
                  <a14:compatExt spid="_x0000_s647235"/>
                </a:ext>
                <a:ext uri="{FF2B5EF4-FFF2-40B4-BE49-F238E27FC236}">
                  <a16:creationId xmlns:a16="http://schemas.microsoft.com/office/drawing/2014/main" id="{00000000-0008-0000-0200-000043E009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180975</xdr:rowOff>
        </xdr:from>
        <xdr:to>
          <xdr:col>4</xdr:col>
          <xdr:colOff>390525</xdr:colOff>
          <xdr:row>25</xdr:row>
          <xdr:rowOff>180975</xdr:rowOff>
        </xdr:to>
        <xdr:sp macro="" textlink="">
          <xdr:nvSpPr>
            <xdr:cNvPr id="647236" name="Drop Down 68" hidden="1">
              <a:extLst>
                <a:ext uri="{63B3BB69-23CF-44E3-9099-C40C66FF867C}">
                  <a14:compatExt spid="_x0000_s647236"/>
                </a:ext>
                <a:ext uri="{FF2B5EF4-FFF2-40B4-BE49-F238E27FC236}">
                  <a16:creationId xmlns:a16="http://schemas.microsoft.com/office/drawing/2014/main" id="{00000000-0008-0000-0200-000044E009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180975</xdr:rowOff>
        </xdr:from>
        <xdr:to>
          <xdr:col>4</xdr:col>
          <xdr:colOff>390525</xdr:colOff>
          <xdr:row>26</xdr:row>
          <xdr:rowOff>180975</xdr:rowOff>
        </xdr:to>
        <xdr:sp macro="" textlink="">
          <xdr:nvSpPr>
            <xdr:cNvPr id="647237" name="Drop Down 69" hidden="1">
              <a:extLst>
                <a:ext uri="{63B3BB69-23CF-44E3-9099-C40C66FF867C}">
                  <a14:compatExt spid="_x0000_s647237"/>
                </a:ext>
                <a:ext uri="{FF2B5EF4-FFF2-40B4-BE49-F238E27FC236}">
                  <a16:creationId xmlns:a16="http://schemas.microsoft.com/office/drawing/2014/main" id="{00000000-0008-0000-0200-000045E009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180975</xdr:rowOff>
        </xdr:from>
        <xdr:to>
          <xdr:col>4</xdr:col>
          <xdr:colOff>390525</xdr:colOff>
          <xdr:row>27</xdr:row>
          <xdr:rowOff>180975</xdr:rowOff>
        </xdr:to>
        <xdr:sp macro="" textlink="">
          <xdr:nvSpPr>
            <xdr:cNvPr id="647238" name="Drop Down 70" hidden="1">
              <a:extLst>
                <a:ext uri="{63B3BB69-23CF-44E3-9099-C40C66FF867C}">
                  <a14:compatExt spid="_x0000_s647238"/>
                </a:ext>
                <a:ext uri="{FF2B5EF4-FFF2-40B4-BE49-F238E27FC236}">
                  <a16:creationId xmlns:a16="http://schemas.microsoft.com/office/drawing/2014/main" id="{00000000-0008-0000-0200-000046E009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180975</xdr:rowOff>
        </xdr:from>
        <xdr:to>
          <xdr:col>4</xdr:col>
          <xdr:colOff>390525</xdr:colOff>
          <xdr:row>28</xdr:row>
          <xdr:rowOff>180975</xdr:rowOff>
        </xdr:to>
        <xdr:sp macro="" textlink="">
          <xdr:nvSpPr>
            <xdr:cNvPr id="647239" name="Drop Down 71" hidden="1">
              <a:extLst>
                <a:ext uri="{63B3BB69-23CF-44E3-9099-C40C66FF867C}">
                  <a14:compatExt spid="_x0000_s647239"/>
                </a:ext>
                <a:ext uri="{FF2B5EF4-FFF2-40B4-BE49-F238E27FC236}">
                  <a16:creationId xmlns:a16="http://schemas.microsoft.com/office/drawing/2014/main" id="{00000000-0008-0000-0200-000047E009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3743325</xdr:colOff>
          <xdr:row>38</xdr:row>
          <xdr:rowOff>180975</xdr:rowOff>
        </xdr:from>
        <xdr:to>
          <xdr:col>4</xdr:col>
          <xdr:colOff>333375</xdr:colOff>
          <xdr:row>39</xdr:row>
          <xdr:rowOff>180975</xdr:rowOff>
        </xdr:to>
        <xdr:sp macro="" textlink="">
          <xdr:nvSpPr>
            <xdr:cNvPr id="647245" name="Drop Down 77" hidden="1">
              <a:extLst>
                <a:ext uri="{63B3BB69-23CF-44E3-9099-C40C66FF867C}">
                  <a14:compatExt spid="_x0000_s647245"/>
                </a:ext>
                <a:ext uri="{FF2B5EF4-FFF2-40B4-BE49-F238E27FC236}">
                  <a16:creationId xmlns:a16="http://schemas.microsoft.com/office/drawing/2014/main" id="{00000000-0008-0000-0200-00004DE009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105</xdr:row>
          <xdr:rowOff>0</xdr:rowOff>
        </xdr:from>
        <xdr:to>
          <xdr:col>4</xdr:col>
          <xdr:colOff>400050</xdr:colOff>
          <xdr:row>106</xdr:row>
          <xdr:rowOff>19050</xdr:rowOff>
        </xdr:to>
        <xdr:sp macro="" textlink="">
          <xdr:nvSpPr>
            <xdr:cNvPr id="647246" name="Drop Down 78" hidden="1">
              <a:extLst>
                <a:ext uri="{63B3BB69-23CF-44E3-9099-C40C66FF867C}">
                  <a14:compatExt spid="_x0000_s647246"/>
                </a:ext>
                <a:ext uri="{FF2B5EF4-FFF2-40B4-BE49-F238E27FC236}">
                  <a16:creationId xmlns:a16="http://schemas.microsoft.com/office/drawing/2014/main" id="{00000000-0008-0000-0200-00004EE009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96</xdr:row>
          <xdr:rowOff>9525</xdr:rowOff>
        </xdr:from>
        <xdr:to>
          <xdr:col>4</xdr:col>
          <xdr:colOff>400050</xdr:colOff>
          <xdr:row>97</xdr:row>
          <xdr:rowOff>28575</xdr:rowOff>
        </xdr:to>
        <xdr:sp macro="" textlink="">
          <xdr:nvSpPr>
            <xdr:cNvPr id="647249" name="Drop Down 81" hidden="1">
              <a:extLst>
                <a:ext uri="{63B3BB69-23CF-44E3-9099-C40C66FF867C}">
                  <a14:compatExt spid="_x0000_s647249"/>
                </a:ext>
                <a:ext uri="{FF2B5EF4-FFF2-40B4-BE49-F238E27FC236}">
                  <a16:creationId xmlns:a16="http://schemas.microsoft.com/office/drawing/2014/main" id="{00000000-0008-0000-0200-000051E009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97</xdr:row>
          <xdr:rowOff>9525</xdr:rowOff>
        </xdr:from>
        <xdr:to>
          <xdr:col>4</xdr:col>
          <xdr:colOff>400050</xdr:colOff>
          <xdr:row>98</xdr:row>
          <xdr:rowOff>28575</xdr:rowOff>
        </xdr:to>
        <xdr:sp macro="" textlink="">
          <xdr:nvSpPr>
            <xdr:cNvPr id="647250" name="Drop Down 82" hidden="1">
              <a:extLst>
                <a:ext uri="{63B3BB69-23CF-44E3-9099-C40C66FF867C}">
                  <a14:compatExt spid="_x0000_s647250"/>
                </a:ext>
                <a:ext uri="{FF2B5EF4-FFF2-40B4-BE49-F238E27FC236}">
                  <a16:creationId xmlns:a16="http://schemas.microsoft.com/office/drawing/2014/main" id="{00000000-0008-0000-0200-000052E009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98</xdr:row>
          <xdr:rowOff>19050</xdr:rowOff>
        </xdr:from>
        <xdr:to>
          <xdr:col>4</xdr:col>
          <xdr:colOff>400050</xdr:colOff>
          <xdr:row>99</xdr:row>
          <xdr:rowOff>38100</xdr:rowOff>
        </xdr:to>
        <xdr:sp macro="" textlink="">
          <xdr:nvSpPr>
            <xdr:cNvPr id="647251" name="Drop Down 83" hidden="1">
              <a:extLst>
                <a:ext uri="{63B3BB69-23CF-44E3-9099-C40C66FF867C}">
                  <a14:compatExt spid="_x0000_s647251"/>
                </a:ext>
                <a:ext uri="{FF2B5EF4-FFF2-40B4-BE49-F238E27FC236}">
                  <a16:creationId xmlns:a16="http://schemas.microsoft.com/office/drawing/2014/main" id="{00000000-0008-0000-0200-000053E009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100</xdr:row>
          <xdr:rowOff>19050</xdr:rowOff>
        </xdr:from>
        <xdr:to>
          <xdr:col>4</xdr:col>
          <xdr:colOff>400050</xdr:colOff>
          <xdr:row>101</xdr:row>
          <xdr:rowOff>38100</xdr:rowOff>
        </xdr:to>
        <xdr:sp macro="" textlink="">
          <xdr:nvSpPr>
            <xdr:cNvPr id="647253" name="Drop Down 85" hidden="1">
              <a:extLst>
                <a:ext uri="{63B3BB69-23CF-44E3-9099-C40C66FF867C}">
                  <a14:compatExt spid="_x0000_s647253"/>
                </a:ext>
                <a:ext uri="{FF2B5EF4-FFF2-40B4-BE49-F238E27FC236}">
                  <a16:creationId xmlns:a16="http://schemas.microsoft.com/office/drawing/2014/main" id="{00000000-0008-0000-0200-000055E009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99</xdr:row>
          <xdr:rowOff>28575</xdr:rowOff>
        </xdr:from>
        <xdr:to>
          <xdr:col>4</xdr:col>
          <xdr:colOff>400050</xdr:colOff>
          <xdr:row>100</xdr:row>
          <xdr:rowOff>47625</xdr:rowOff>
        </xdr:to>
        <xdr:sp macro="" textlink="">
          <xdr:nvSpPr>
            <xdr:cNvPr id="647252" name="Drop Down 84" hidden="1">
              <a:extLst>
                <a:ext uri="{63B3BB69-23CF-44E3-9099-C40C66FF867C}">
                  <a14:compatExt spid="_x0000_s647252"/>
                </a:ext>
                <a:ext uri="{FF2B5EF4-FFF2-40B4-BE49-F238E27FC236}">
                  <a16:creationId xmlns:a16="http://schemas.microsoft.com/office/drawing/2014/main" id="{00000000-0008-0000-0200-000054E009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3514725</xdr:colOff>
          <xdr:row>111</xdr:row>
          <xdr:rowOff>28575</xdr:rowOff>
        </xdr:from>
        <xdr:to>
          <xdr:col>4</xdr:col>
          <xdr:colOff>466725</xdr:colOff>
          <xdr:row>112</xdr:row>
          <xdr:rowOff>47625</xdr:rowOff>
        </xdr:to>
        <xdr:sp macro="" textlink="">
          <xdr:nvSpPr>
            <xdr:cNvPr id="647255" name="Drop Down 87" hidden="1">
              <a:extLst>
                <a:ext uri="{63B3BB69-23CF-44E3-9099-C40C66FF867C}">
                  <a14:compatExt spid="_x0000_s647255"/>
                </a:ext>
                <a:ext uri="{FF2B5EF4-FFF2-40B4-BE49-F238E27FC236}">
                  <a16:creationId xmlns:a16="http://schemas.microsoft.com/office/drawing/2014/main" id="{00000000-0008-0000-0200-000057E009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xdr:col>
      <xdr:colOff>0</xdr:colOff>
      <xdr:row>0</xdr:row>
      <xdr:rowOff>71436</xdr:rowOff>
    </xdr:from>
    <xdr:to>
      <xdr:col>2</xdr:col>
      <xdr:colOff>1266825</xdr:colOff>
      <xdr:row>2</xdr:row>
      <xdr:rowOff>138111</xdr:rowOff>
    </xdr:to>
    <xdr:pic>
      <xdr:nvPicPr>
        <xdr:cNvPr id="34" name="Picture 1" descr="Seeplogo">
          <a:extLst>
            <a:ext uri="{FF2B5EF4-FFF2-40B4-BE49-F238E27FC236}">
              <a16:creationId xmlns:a16="http://schemas.microsoft.com/office/drawing/2014/main" id="{00000000-0008-0000-0200-000022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14313" y="71436"/>
          <a:ext cx="15049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5</xdr:col>
      <xdr:colOff>793749</xdr:colOff>
      <xdr:row>1</xdr:row>
      <xdr:rowOff>0</xdr:rowOff>
    </xdr:from>
    <xdr:to>
      <xdr:col>8</xdr:col>
      <xdr:colOff>137583</xdr:colOff>
      <xdr:row>2</xdr:row>
      <xdr:rowOff>57150</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6180666" y="158750"/>
          <a:ext cx="1725084" cy="289983"/>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100"/>
            <a:t>MENU</a:t>
          </a:r>
        </a:p>
      </xdr:txBody>
    </xdr:sp>
    <xdr:clientData/>
  </xdr:twoCellAnchor>
  <xdr:twoCellAnchor>
    <xdr:from>
      <xdr:col>6</xdr:col>
      <xdr:colOff>0</xdr:colOff>
      <xdr:row>2</xdr:row>
      <xdr:rowOff>75141</xdr:rowOff>
    </xdr:from>
    <xdr:to>
      <xdr:col>8</xdr:col>
      <xdr:colOff>148166</xdr:colOff>
      <xdr:row>4</xdr:row>
      <xdr:rowOff>21167</xdr:rowOff>
    </xdr:to>
    <xdr:sp macro="[0]!HideEmptyRows3" textlink="">
      <xdr:nvSpPr>
        <xdr:cNvPr id="5" name="Rectangle 4">
          <a:extLst>
            <a:ext uri="{FF2B5EF4-FFF2-40B4-BE49-F238E27FC236}">
              <a16:creationId xmlns:a16="http://schemas.microsoft.com/office/drawing/2014/main" id="{00000000-0008-0000-1500-000005000000}"/>
            </a:ext>
          </a:extLst>
        </xdr:cNvPr>
        <xdr:cNvSpPr/>
      </xdr:nvSpPr>
      <xdr:spPr>
        <a:xfrm>
          <a:off x="6180667" y="466724"/>
          <a:ext cx="1735666" cy="263526"/>
        </a:xfrm>
        <a:prstGeom prst="rect">
          <a:avLst/>
        </a:prstGeom>
        <a:gradFill flip="none" rotWithShape="1">
          <a:gsLst>
            <a:gs pos="100000">
              <a:schemeClr val="accent1">
                <a:lumMod val="50000"/>
              </a:schemeClr>
            </a:gs>
            <a:gs pos="100000">
              <a:schemeClr val="accent1">
                <a:lumMod val="50000"/>
              </a:schemeClr>
            </a:gs>
          </a:gsLst>
          <a:lin ang="16200000" scaled="0"/>
          <a:tileRect/>
        </a:gradFill>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100"/>
            <a:t>HIDE EMPTY ROWS</a:t>
          </a:r>
        </a:p>
      </xdr:txBody>
    </xdr:sp>
    <xdr:clientData/>
  </xdr:twoCellAnchor>
  <xdr:twoCellAnchor>
    <xdr:from>
      <xdr:col>6</xdr:col>
      <xdr:colOff>0</xdr:colOff>
      <xdr:row>4</xdr:row>
      <xdr:rowOff>38100</xdr:rowOff>
    </xdr:from>
    <xdr:to>
      <xdr:col>8</xdr:col>
      <xdr:colOff>148166</xdr:colOff>
      <xdr:row>5</xdr:row>
      <xdr:rowOff>116417</xdr:rowOff>
    </xdr:to>
    <xdr:sp macro="[0]!Unhide1" textlink="">
      <xdr:nvSpPr>
        <xdr:cNvPr id="6" name="Rectangle 5">
          <a:extLst>
            <a:ext uri="{FF2B5EF4-FFF2-40B4-BE49-F238E27FC236}">
              <a16:creationId xmlns:a16="http://schemas.microsoft.com/office/drawing/2014/main" id="{00000000-0008-0000-1500-000006000000}"/>
            </a:ext>
          </a:extLst>
        </xdr:cNvPr>
        <xdr:cNvSpPr/>
      </xdr:nvSpPr>
      <xdr:spPr>
        <a:xfrm>
          <a:off x="6180667" y="747183"/>
          <a:ext cx="1735666" cy="237067"/>
        </a:xfrm>
        <a:prstGeom prst="rect">
          <a:avLst/>
        </a:prstGeom>
        <a:gradFill flip="none" rotWithShape="1">
          <a:gsLst>
            <a:gs pos="100000">
              <a:schemeClr val="accent1">
                <a:lumMod val="50000"/>
              </a:schemeClr>
            </a:gs>
            <a:gs pos="100000">
              <a:schemeClr val="accent5">
                <a:lumMod val="75000"/>
              </a:schemeClr>
            </a:gs>
          </a:gsLst>
          <a:lin ang="16200000" scaled="0"/>
          <a:tileRect/>
        </a:gradFill>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100"/>
            <a:t>UNHIDE ALL ROWS</a:t>
          </a:r>
        </a:p>
      </xdr:txBody>
    </xdr:sp>
    <xdr:clientData/>
  </xdr:twoCellAnchor>
  <xdr:twoCellAnchor>
    <xdr:from>
      <xdr:col>8</xdr:col>
      <xdr:colOff>190508</xdr:colOff>
      <xdr:row>0</xdr:row>
      <xdr:rowOff>158749</xdr:rowOff>
    </xdr:from>
    <xdr:to>
      <xdr:col>10</xdr:col>
      <xdr:colOff>327033</xdr:colOff>
      <xdr:row>2</xdr:row>
      <xdr:rowOff>43391</xdr:rowOff>
    </xdr:to>
    <xdr:sp macro="" textlink="">
      <xdr:nvSpPr>
        <xdr:cNvPr id="8" name="Rectangle 7">
          <a:hlinkClick xmlns:r="http://schemas.openxmlformats.org/officeDocument/2006/relationships" r:id="rId2"/>
          <a:extLst>
            <a:ext uri="{FF2B5EF4-FFF2-40B4-BE49-F238E27FC236}">
              <a16:creationId xmlns:a16="http://schemas.microsoft.com/office/drawing/2014/main" id="{00000000-0008-0000-1500-000008000000}"/>
            </a:ext>
          </a:extLst>
        </xdr:cNvPr>
        <xdr:cNvSpPr/>
      </xdr:nvSpPr>
      <xdr:spPr>
        <a:xfrm>
          <a:off x="7958675" y="158749"/>
          <a:ext cx="1724025" cy="276225"/>
        </a:xfrm>
        <a:prstGeom prst="rect">
          <a:avLst/>
        </a:prstGeom>
        <a:solidFill>
          <a:schemeClr val="accent2">
            <a:lumMod val="50000"/>
          </a:schemeClr>
        </a:solidFill>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en-US" sz="1100"/>
            <a:t>INSTRUCTIONS</a:t>
          </a:r>
        </a:p>
      </xdr:txBody>
    </xdr:sp>
    <xdr:clientData/>
  </xdr:twoCellAnchor>
  <xdr:twoCellAnchor>
    <xdr:from>
      <xdr:col>8</xdr:col>
      <xdr:colOff>190494</xdr:colOff>
      <xdr:row>2</xdr:row>
      <xdr:rowOff>74081</xdr:rowOff>
    </xdr:from>
    <xdr:to>
      <xdr:col>10</xdr:col>
      <xdr:colOff>327019</xdr:colOff>
      <xdr:row>4</xdr:row>
      <xdr:rowOff>42331</xdr:rowOff>
    </xdr:to>
    <xdr:sp macro="" textlink="">
      <xdr:nvSpPr>
        <xdr:cNvPr id="10" name="Rectangle 9">
          <a:hlinkClick xmlns:r="http://schemas.openxmlformats.org/officeDocument/2006/relationships" r:id="rId3"/>
          <a:extLst>
            <a:ext uri="{FF2B5EF4-FFF2-40B4-BE49-F238E27FC236}">
              <a16:creationId xmlns:a16="http://schemas.microsoft.com/office/drawing/2014/main" id="{00000000-0008-0000-1500-00000A000000}"/>
            </a:ext>
          </a:extLst>
        </xdr:cNvPr>
        <xdr:cNvSpPr/>
      </xdr:nvSpPr>
      <xdr:spPr>
        <a:xfrm>
          <a:off x="7958661" y="465664"/>
          <a:ext cx="1724025" cy="285750"/>
        </a:xfrm>
        <a:prstGeom prst="rect">
          <a:avLst/>
        </a:prstGeom>
        <a:solidFill>
          <a:schemeClr val="accent2">
            <a:lumMod val="50000"/>
          </a:schemeClr>
        </a:solidFill>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en-US" sz="1100"/>
            <a:t>GLOSSARY</a:t>
          </a:r>
        </a:p>
      </xdr:txBody>
    </xdr:sp>
    <xdr:clientData/>
  </xdr:twoCellAnchor>
  <xdr:twoCellAnchor>
    <xdr:from>
      <xdr:col>10</xdr:col>
      <xdr:colOff>444500</xdr:colOff>
      <xdr:row>1</xdr:row>
      <xdr:rowOff>21167</xdr:rowOff>
    </xdr:from>
    <xdr:to>
      <xdr:col>14</xdr:col>
      <xdr:colOff>250825</xdr:colOff>
      <xdr:row>3</xdr:row>
      <xdr:rowOff>142877</xdr:rowOff>
    </xdr:to>
    <xdr:sp macro="" textlink="">
      <xdr:nvSpPr>
        <xdr:cNvPr id="12" name="TextBox 11">
          <a:extLst>
            <a:ext uri="{FF2B5EF4-FFF2-40B4-BE49-F238E27FC236}">
              <a16:creationId xmlns:a16="http://schemas.microsoft.com/office/drawing/2014/main" id="{00000000-0008-0000-1500-00000C000000}"/>
            </a:ext>
          </a:extLst>
        </xdr:cNvPr>
        <xdr:cNvSpPr txBox="1"/>
      </xdr:nvSpPr>
      <xdr:spPr>
        <a:xfrm>
          <a:off x="10085917" y="179917"/>
          <a:ext cx="2981325" cy="5132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0" i="0" u="none" strike="noStrike">
              <a:solidFill>
                <a:srgbClr val="0000FF"/>
              </a:solidFill>
              <a:latin typeface="+mn-lt"/>
              <a:ea typeface="+mn-ea"/>
              <a:cs typeface="+mn-cs"/>
            </a:rPr>
            <a:t>Inputs </a:t>
          </a:r>
          <a:r>
            <a:rPr lang="en-US" sz="1100" b="0" i="0" u="none" strike="noStrike" baseline="0">
              <a:solidFill>
                <a:srgbClr val="0000FF"/>
              </a:solidFill>
              <a:latin typeface="+mn-lt"/>
              <a:ea typeface="+mn-ea"/>
              <a:cs typeface="+mn-cs"/>
            </a:rPr>
            <a:t>a</a:t>
          </a:r>
          <a:r>
            <a:rPr lang="en-US" sz="1100" b="0" i="0" u="none" strike="noStrike">
              <a:solidFill>
                <a:srgbClr val="0000FF"/>
              </a:solidFill>
              <a:latin typeface="+mn-lt"/>
              <a:ea typeface="+mn-ea"/>
              <a:cs typeface="+mn-cs"/>
            </a:rPr>
            <a:t>re in White cells</a:t>
          </a:r>
          <a:endParaRPr lang="en-US">
            <a:solidFill>
              <a:srgbClr val="0000FF"/>
            </a:solidFill>
          </a:endParaRPr>
        </a:p>
        <a:p>
          <a:r>
            <a:rPr lang="en-US" sz="1100" b="0" i="0" u="none" strike="noStrike">
              <a:solidFill>
                <a:schemeClr val="dk1"/>
              </a:solidFill>
              <a:latin typeface="+mn-lt"/>
              <a:ea typeface="+mn-ea"/>
              <a:cs typeface="+mn-cs"/>
            </a:rPr>
            <a:t>Cells with Formulas are Highlighted in Light Gray</a:t>
          </a:r>
          <a:r>
            <a:rPr lang="en-US"/>
            <a:t> </a:t>
          </a:r>
          <a:endParaRPr 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1695450</xdr:colOff>
          <xdr:row>4</xdr:row>
          <xdr:rowOff>85725</xdr:rowOff>
        </xdr:from>
        <xdr:to>
          <xdr:col>1</xdr:col>
          <xdr:colOff>2352675</xdr:colOff>
          <xdr:row>5</xdr:row>
          <xdr:rowOff>19050</xdr:rowOff>
        </xdr:to>
        <xdr:sp macro="" textlink="">
          <xdr:nvSpPr>
            <xdr:cNvPr id="755714" name="Drop Down 2" hidden="1">
              <a:extLst>
                <a:ext uri="{63B3BB69-23CF-44E3-9099-C40C66FF867C}">
                  <a14:compatExt spid="_x0000_s755714"/>
                </a:ext>
                <a:ext uri="{FF2B5EF4-FFF2-40B4-BE49-F238E27FC236}">
                  <a16:creationId xmlns:a16="http://schemas.microsoft.com/office/drawing/2014/main" id="{00000000-0008-0000-1500-000002880B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xdr:twoCellAnchor>
    <xdr:from>
      <xdr:col>4</xdr:col>
      <xdr:colOff>161925</xdr:colOff>
      <xdr:row>1</xdr:row>
      <xdr:rowOff>9525</xdr:rowOff>
    </xdr:from>
    <xdr:to>
      <xdr:col>4</xdr:col>
      <xdr:colOff>1885950</xdr:colOff>
      <xdr:row>2</xdr:row>
      <xdr:rowOff>104775</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1600-000003000000}"/>
            </a:ext>
          </a:extLst>
        </xdr:cNvPr>
        <xdr:cNvSpPr/>
      </xdr:nvSpPr>
      <xdr:spPr>
        <a:xfrm>
          <a:off x="5800725" y="200025"/>
          <a:ext cx="1724025" cy="28575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100"/>
            <a:t>MENU</a:t>
          </a:r>
        </a:p>
      </xdr:txBody>
    </xdr:sp>
    <xdr:clientData/>
  </xdr:twoCellAnchor>
  <xdr:twoCellAnchor>
    <xdr:from>
      <xdr:col>4</xdr:col>
      <xdr:colOff>161925</xdr:colOff>
      <xdr:row>2</xdr:row>
      <xdr:rowOff>133350</xdr:rowOff>
    </xdr:from>
    <xdr:to>
      <xdr:col>4</xdr:col>
      <xdr:colOff>1885950</xdr:colOff>
      <xdr:row>4</xdr:row>
      <xdr:rowOff>38100</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00000000-0008-0000-1600-000004000000}"/>
            </a:ext>
          </a:extLst>
        </xdr:cNvPr>
        <xdr:cNvSpPr/>
      </xdr:nvSpPr>
      <xdr:spPr>
        <a:xfrm>
          <a:off x="5800725" y="514350"/>
          <a:ext cx="1724025" cy="285750"/>
        </a:xfrm>
        <a:prstGeom prst="rect">
          <a:avLst/>
        </a:prstGeom>
        <a:solidFill>
          <a:schemeClr val="accent2">
            <a:lumMod val="50000"/>
          </a:schemeClr>
        </a:solidFill>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en-US" sz="1100"/>
            <a:t>GLOSSARY</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4</xdr:col>
      <xdr:colOff>200024</xdr:colOff>
      <xdr:row>1</xdr:row>
      <xdr:rowOff>28575</xdr:rowOff>
    </xdr:from>
    <xdr:to>
      <xdr:col>4</xdr:col>
      <xdr:colOff>1924049</xdr:colOff>
      <xdr:row>2</xdr:row>
      <xdr:rowOff>123825</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1700-000003000000}"/>
            </a:ext>
          </a:extLst>
        </xdr:cNvPr>
        <xdr:cNvSpPr/>
      </xdr:nvSpPr>
      <xdr:spPr>
        <a:xfrm>
          <a:off x="5838824" y="219075"/>
          <a:ext cx="1724025" cy="28575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100"/>
            <a:t>MENU</a:t>
          </a:r>
        </a:p>
      </xdr:txBody>
    </xdr:sp>
    <xdr:clientData/>
  </xdr:twoCellAnchor>
  <xdr:twoCellAnchor>
    <xdr:from>
      <xdr:col>4</xdr:col>
      <xdr:colOff>200025</xdr:colOff>
      <xdr:row>2</xdr:row>
      <xdr:rowOff>142875</xdr:rowOff>
    </xdr:from>
    <xdr:to>
      <xdr:col>4</xdr:col>
      <xdr:colOff>1924050</xdr:colOff>
      <xdr:row>4</xdr:row>
      <xdr:rowOff>38100</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00000000-0008-0000-1700-000004000000}"/>
            </a:ext>
          </a:extLst>
        </xdr:cNvPr>
        <xdr:cNvSpPr/>
      </xdr:nvSpPr>
      <xdr:spPr>
        <a:xfrm>
          <a:off x="5838825" y="523875"/>
          <a:ext cx="1724025" cy="276225"/>
        </a:xfrm>
        <a:prstGeom prst="rect">
          <a:avLst/>
        </a:prstGeom>
        <a:solidFill>
          <a:schemeClr val="accent2">
            <a:lumMod val="50000"/>
          </a:schemeClr>
        </a:solidFill>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en-US" sz="1100"/>
            <a:t>INSTRUCTIONS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390525</xdr:colOff>
      <xdr:row>1</xdr:row>
      <xdr:rowOff>38099</xdr:rowOff>
    </xdr:from>
    <xdr:to>
      <xdr:col>5</xdr:col>
      <xdr:colOff>95250</xdr:colOff>
      <xdr:row>2</xdr:row>
      <xdr:rowOff>47624</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5619750" y="228599"/>
          <a:ext cx="1647825" cy="23812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100"/>
            <a:t>MENU</a:t>
          </a:r>
        </a:p>
      </xdr:txBody>
    </xdr:sp>
    <xdr:clientData/>
  </xdr:twoCellAnchor>
  <xdr:twoCellAnchor>
    <xdr:from>
      <xdr:col>1</xdr:col>
      <xdr:colOff>66675</xdr:colOff>
      <xdr:row>16</xdr:row>
      <xdr:rowOff>0</xdr:rowOff>
    </xdr:from>
    <xdr:to>
      <xdr:col>1</xdr:col>
      <xdr:colOff>2628900</xdr:colOff>
      <xdr:row>19</xdr:row>
      <xdr:rowOff>190499</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0300-000005000000}"/>
            </a:ext>
          </a:extLst>
        </xdr:cNvPr>
        <xdr:cNvSpPr/>
      </xdr:nvSpPr>
      <xdr:spPr>
        <a:xfrm>
          <a:off x="190500" y="3848100"/>
          <a:ext cx="2562225" cy="761999"/>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n-US" sz="1100"/>
            <a:t>NEXT:  DIRECT COST &amp; REVENUE</a:t>
          </a:r>
        </a:p>
        <a:p>
          <a:pPr algn="ctr"/>
          <a:r>
            <a:rPr lang="en-US" sz="1100"/>
            <a:t>Select Year --&gt; </a:t>
          </a:r>
        </a:p>
      </xdr:txBody>
    </xdr:sp>
    <xdr:clientData/>
  </xdr:twoCellAnchor>
  <xdr:twoCellAnchor>
    <xdr:from>
      <xdr:col>3</xdr:col>
      <xdr:colOff>390525</xdr:colOff>
      <xdr:row>2</xdr:row>
      <xdr:rowOff>66676</xdr:rowOff>
    </xdr:from>
    <xdr:to>
      <xdr:col>5</xdr:col>
      <xdr:colOff>95250</xdr:colOff>
      <xdr:row>3</xdr:row>
      <xdr:rowOff>85726</xdr:rowOff>
    </xdr:to>
    <xdr:sp macro="" textlink="">
      <xdr:nvSpPr>
        <xdr:cNvPr id="6" name="Rectangle 5">
          <a:hlinkClick xmlns:r="http://schemas.openxmlformats.org/officeDocument/2006/relationships" r:id="rId3"/>
          <a:extLst>
            <a:ext uri="{FF2B5EF4-FFF2-40B4-BE49-F238E27FC236}">
              <a16:creationId xmlns:a16="http://schemas.microsoft.com/office/drawing/2014/main" id="{00000000-0008-0000-0300-000006000000}"/>
            </a:ext>
          </a:extLst>
        </xdr:cNvPr>
        <xdr:cNvSpPr/>
      </xdr:nvSpPr>
      <xdr:spPr>
        <a:xfrm>
          <a:off x="5619750" y="485776"/>
          <a:ext cx="1647825" cy="209550"/>
        </a:xfrm>
        <a:prstGeom prst="rect">
          <a:avLst/>
        </a:prstGeom>
        <a:solidFill>
          <a:schemeClr val="accent2">
            <a:lumMod val="50000"/>
          </a:schemeClr>
        </a:solidFill>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en-US" sz="1200"/>
            <a:t>INSTRUCTIONS</a:t>
          </a:r>
        </a:p>
      </xdr:txBody>
    </xdr:sp>
    <xdr:clientData/>
  </xdr:twoCellAnchor>
  <xdr:twoCellAnchor>
    <xdr:from>
      <xdr:col>3</xdr:col>
      <xdr:colOff>390525</xdr:colOff>
      <xdr:row>3</xdr:row>
      <xdr:rowOff>104775</xdr:rowOff>
    </xdr:from>
    <xdr:to>
      <xdr:col>5</xdr:col>
      <xdr:colOff>95250</xdr:colOff>
      <xdr:row>4</xdr:row>
      <xdr:rowOff>114301</xdr:rowOff>
    </xdr:to>
    <xdr:sp macro="" textlink="">
      <xdr:nvSpPr>
        <xdr:cNvPr id="7" name="Rectangle 6">
          <a:hlinkClick xmlns:r="http://schemas.openxmlformats.org/officeDocument/2006/relationships" r:id="rId4"/>
          <a:extLst>
            <a:ext uri="{FF2B5EF4-FFF2-40B4-BE49-F238E27FC236}">
              <a16:creationId xmlns:a16="http://schemas.microsoft.com/office/drawing/2014/main" id="{00000000-0008-0000-0300-000007000000}"/>
            </a:ext>
          </a:extLst>
        </xdr:cNvPr>
        <xdr:cNvSpPr/>
      </xdr:nvSpPr>
      <xdr:spPr>
        <a:xfrm>
          <a:off x="5619750" y="714375"/>
          <a:ext cx="1647825" cy="200026"/>
        </a:xfrm>
        <a:prstGeom prst="rect">
          <a:avLst/>
        </a:prstGeom>
        <a:solidFill>
          <a:schemeClr val="accent2">
            <a:lumMod val="50000"/>
          </a:schemeClr>
        </a:solidFill>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en-US" sz="1200"/>
            <a:t>GLOSSARY</a:t>
          </a:r>
        </a:p>
      </xdr:txBody>
    </xdr:sp>
    <xdr:clientData/>
  </xdr:twoCellAnchor>
  <mc:AlternateContent xmlns:mc="http://schemas.openxmlformats.org/markup-compatibility/2006">
    <mc:Choice xmlns:a14="http://schemas.microsoft.com/office/drawing/2010/main" Requires="a14">
      <xdr:twoCellAnchor>
        <xdr:from>
          <xdr:col>1</xdr:col>
          <xdr:colOff>3905250</xdr:colOff>
          <xdr:row>19</xdr:row>
          <xdr:rowOff>28575</xdr:rowOff>
        </xdr:from>
        <xdr:to>
          <xdr:col>2</xdr:col>
          <xdr:colOff>561975</xdr:colOff>
          <xdr:row>20</xdr:row>
          <xdr:rowOff>95250</xdr:rowOff>
        </xdr:to>
        <xdr:sp macro="" textlink="">
          <xdr:nvSpPr>
            <xdr:cNvPr id="738318" name="Button 14" hidden="1">
              <a:extLst>
                <a:ext uri="{63B3BB69-23CF-44E3-9099-C40C66FF867C}">
                  <a14:compatExt spid="_x0000_s738318"/>
                </a:ext>
                <a:ext uri="{FF2B5EF4-FFF2-40B4-BE49-F238E27FC236}">
                  <a16:creationId xmlns:a16="http://schemas.microsoft.com/office/drawing/2014/main" id="{00000000-0008-0000-0300-00000E440B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Cyr"/>
                  <a:cs typeface="Arial Cyr"/>
                </a:rPr>
                <a:t>2016</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3028950</xdr:colOff>
          <xdr:row>16</xdr:row>
          <xdr:rowOff>9525</xdr:rowOff>
        </xdr:from>
        <xdr:to>
          <xdr:col>1</xdr:col>
          <xdr:colOff>3819525</xdr:colOff>
          <xdr:row>17</xdr:row>
          <xdr:rowOff>76200</xdr:rowOff>
        </xdr:to>
        <xdr:sp macro="" textlink="">
          <xdr:nvSpPr>
            <xdr:cNvPr id="738309" name="Button 5" hidden="1">
              <a:extLst>
                <a:ext uri="{63B3BB69-23CF-44E3-9099-C40C66FF867C}">
                  <a14:compatExt spid="_x0000_s738309"/>
                </a:ext>
                <a:ext uri="{FF2B5EF4-FFF2-40B4-BE49-F238E27FC236}">
                  <a16:creationId xmlns:a16="http://schemas.microsoft.com/office/drawing/2014/main" id="{00000000-0008-0000-0300-000005440B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Cyr"/>
                  <a:cs typeface="Arial Cyr"/>
                </a:rPr>
                <a:t>2011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3905250</xdr:colOff>
          <xdr:row>17</xdr:row>
          <xdr:rowOff>123825</xdr:rowOff>
        </xdr:from>
        <xdr:to>
          <xdr:col>2</xdr:col>
          <xdr:colOff>561975</xdr:colOff>
          <xdr:row>18</xdr:row>
          <xdr:rowOff>180975</xdr:rowOff>
        </xdr:to>
        <xdr:sp macro="" textlink="">
          <xdr:nvSpPr>
            <xdr:cNvPr id="738310" name="Button 6" hidden="1">
              <a:extLst>
                <a:ext uri="{63B3BB69-23CF-44E3-9099-C40C66FF867C}">
                  <a14:compatExt spid="_x0000_s738310"/>
                </a:ext>
                <a:ext uri="{FF2B5EF4-FFF2-40B4-BE49-F238E27FC236}">
                  <a16:creationId xmlns:a16="http://schemas.microsoft.com/office/drawing/2014/main" id="{00000000-0008-0000-0300-000006440B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Cyr"/>
                  <a:cs typeface="Arial Cyr"/>
                </a:rPr>
                <a:t>2015</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3028950</xdr:colOff>
          <xdr:row>17</xdr:row>
          <xdr:rowOff>123825</xdr:rowOff>
        </xdr:from>
        <xdr:to>
          <xdr:col>1</xdr:col>
          <xdr:colOff>3819525</xdr:colOff>
          <xdr:row>18</xdr:row>
          <xdr:rowOff>171450</xdr:rowOff>
        </xdr:to>
        <xdr:sp macro="" textlink="">
          <xdr:nvSpPr>
            <xdr:cNvPr id="738312" name="Button 8" hidden="1">
              <a:extLst>
                <a:ext uri="{63B3BB69-23CF-44E3-9099-C40C66FF867C}">
                  <a14:compatExt spid="_x0000_s738312"/>
                </a:ext>
                <a:ext uri="{FF2B5EF4-FFF2-40B4-BE49-F238E27FC236}">
                  <a16:creationId xmlns:a16="http://schemas.microsoft.com/office/drawing/2014/main" id="{00000000-0008-0000-0300-000008440B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Cyr"/>
                  <a:cs typeface="Arial Cyr"/>
                </a:rPr>
                <a:t>2012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3028950</xdr:colOff>
          <xdr:row>19</xdr:row>
          <xdr:rowOff>28575</xdr:rowOff>
        </xdr:from>
        <xdr:to>
          <xdr:col>1</xdr:col>
          <xdr:colOff>3819525</xdr:colOff>
          <xdr:row>20</xdr:row>
          <xdr:rowOff>95250</xdr:rowOff>
        </xdr:to>
        <xdr:sp macro="" textlink="">
          <xdr:nvSpPr>
            <xdr:cNvPr id="738316" name="Button 12" hidden="1">
              <a:extLst>
                <a:ext uri="{63B3BB69-23CF-44E3-9099-C40C66FF867C}">
                  <a14:compatExt spid="_x0000_s738316"/>
                </a:ext>
                <a:ext uri="{FF2B5EF4-FFF2-40B4-BE49-F238E27FC236}">
                  <a16:creationId xmlns:a16="http://schemas.microsoft.com/office/drawing/2014/main" id="{00000000-0008-0000-0300-00000C440B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Cyr"/>
                  <a:cs typeface="Arial Cyr"/>
                </a:rPr>
                <a:t>2013</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3905250</xdr:colOff>
          <xdr:row>16</xdr:row>
          <xdr:rowOff>19050</xdr:rowOff>
        </xdr:from>
        <xdr:to>
          <xdr:col>2</xdr:col>
          <xdr:colOff>561975</xdr:colOff>
          <xdr:row>17</xdr:row>
          <xdr:rowOff>66675</xdr:rowOff>
        </xdr:to>
        <xdr:sp macro="" textlink="">
          <xdr:nvSpPr>
            <xdr:cNvPr id="738317" name="Button 13" hidden="1">
              <a:extLst>
                <a:ext uri="{63B3BB69-23CF-44E3-9099-C40C66FF867C}">
                  <a14:compatExt spid="_x0000_s738317"/>
                </a:ext>
                <a:ext uri="{FF2B5EF4-FFF2-40B4-BE49-F238E27FC236}">
                  <a16:creationId xmlns:a16="http://schemas.microsoft.com/office/drawing/2014/main" id="{00000000-0008-0000-0300-00000D440B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Cyr"/>
                  <a:cs typeface="Arial Cyr"/>
                </a:rPr>
                <a:t>2014</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657225</xdr:colOff>
          <xdr:row>16</xdr:row>
          <xdr:rowOff>9525</xdr:rowOff>
        </xdr:from>
        <xdr:to>
          <xdr:col>3</xdr:col>
          <xdr:colOff>476250</xdr:colOff>
          <xdr:row>17</xdr:row>
          <xdr:rowOff>76200</xdr:rowOff>
        </xdr:to>
        <xdr:sp macro="" textlink="">
          <xdr:nvSpPr>
            <xdr:cNvPr id="738319" name="Button 15" hidden="1">
              <a:extLst>
                <a:ext uri="{63B3BB69-23CF-44E3-9099-C40C66FF867C}">
                  <a14:compatExt spid="_x0000_s738319"/>
                </a:ext>
                <a:ext uri="{FF2B5EF4-FFF2-40B4-BE49-F238E27FC236}">
                  <a16:creationId xmlns:a16="http://schemas.microsoft.com/office/drawing/2014/main" id="{00000000-0008-0000-0300-00000F440B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Cyr"/>
                  <a:cs typeface="Arial Cyr"/>
                </a:rPr>
                <a:t>2017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657225</xdr:colOff>
          <xdr:row>17</xdr:row>
          <xdr:rowOff>114300</xdr:rowOff>
        </xdr:from>
        <xdr:to>
          <xdr:col>3</xdr:col>
          <xdr:colOff>476250</xdr:colOff>
          <xdr:row>18</xdr:row>
          <xdr:rowOff>180975</xdr:rowOff>
        </xdr:to>
        <xdr:sp macro="" textlink="">
          <xdr:nvSpPr>
            <xdr:cNvPr id="738320" name="Button 16" hidden="1">
              <a:extLst>
                <a:ext uri="{63B3BB69-23CF-44E3-9099-C40C66FF867C}">
                  <a14:compatExt spid="_x0000_s738320"/>
                </a:ext>
                <a:ext uri="{FF2B5EF4-FFF2-40B4-BE49-F238E27FC236}">
                  <a16:creationId xmlns:a16="http://schemas.microsoft.com/office/drawing/2014/main" id="{00000000-0008-0000-0300-000010440B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Cyr"/>
                  <a:cs typeface="Arial Cyr"/>
                </a:rPr>
                <a:t>2018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657225</xdr:colOff>
          <xdr:row>19</xdr:row>
          <xdr:rowOff>28575</xdr:rowOff>
        </xdr:from>
        <xdr:to>
          <xdr:col>3</xdr:col>
          <xdr:colOff>476250</xdr:colOff>
          <xdr:row>20</xdr:row>
          <xdr:rowOff>95250</xdr:rowOff>
        </xdr:to>
        <xdr:sp macro="" textlink="">
          <xdr:nvSpPr>
            <xdr:cNvPr id="738321" name="Button 17" hidden="1">
              <a:extLst>
                <a:ext uri="{63B3BB69-23CF-44E3-9099-C40C66FF867C}">
                  <a14:compatExt spid="_x0000_s738321"/>
                </a:ext>
                <a:ext uri="{FF2B5EF4-FFF2-40B4-BE49-F238E27FC236}">
                  <a16:creationId xmlns:a16="http://schemas.microsoft.com/office/drawing/2014/main" id="{00000000-0008-0000-0300-000011440B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Cyr"/>
                  <a:cs typeface="Arial Cyr"/>
                </a:rPr>
                <a:t>2019</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561975</xdr:colOff>
          <xdr:row>16</xdr:row>
          <xdr:rowOff>0</xdr:rowOff>
        </xdr:from>
        <xdr:to>
          <xdr:col>4</xdr:col>
          <xdr:colOff>381000</xdr:colOff>
          <xdr:row>17</xdr:row>
          <xdr:rowOff>66675</xdr:rowOff>
        </xdr:to>
        <xdr:sp macro="" textlink="">
          <xdr:nvSpPr>
            <xdr:cNvPr id="738322" name="Button 18" hidden="1">
              <a:extLst>
                <a:ext uri="{63B3BB69-23CF-44E3-9099-C40C66FF867C}">
                  <a14:compatExt spid="_x0000_s738322"/>
                </a:ext>
                <a:ext uri="{FF2B5EF4-FFF2-40B4-BE49-F238E27FC236}">
                  <a16:creationId xmlns:a16="http://schemas.microsoft.com/office/drawing/2014/main" id="{00000000-0008-0000-0300-000012440B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Cyr"/>
                  <a:cs typeface="Arial Cyr"/>
                </a:rPr>
                <a:t>2020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571500</xdr:colOff>
          <xdr:row>17</xdr:row>
          <xdr:rowOff>114300</xdr:rowOff>
        </xdr:from>
        <xdr:to>
          <xdr:col>4</xdr:col>
          <xdr:colOff>390525</xdr:colOff>
          <xdr:row>18</xdr:row>
          <xdr:rowOff>180975</xdr:rowOff>
        </xdr:to>
        <xdr:sp macro="" textlink="">
          <xdr:nvSpPr>
            <xdr:cNvPr id="738323" name="Button 19" hidden="1">
              <a:extLst>
                <a:ext uri="{63B3BB69-23CF-44E3-9099-C40C66FF867C}">
                  <a14:compatExt spid="_x0000_s738323"/>
                </a:ext>
                <a:ext uri="{FF2B5EF4-FFF2-40B4-BE49-F238E27FC236}">
                  <a16:creationId xmlns:a16="http://schemas.microsoft.com/office/drawing/2014/main" id="{00000000-0008-0000-0300-000013440B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Cyr"/>
                  <a:cs typeface="Arial Cyr"/>
                </a:rPr>
                <a:t>2021</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xdr:col>
      <xdr:colOff>285750</xdr:colOff>
      <xdr:row>2</xdr:row>
      <xdr:rowOff>76200</xdr:rowOff>
    </xdr:from>
    <xdr:to>
      <xdr:col>5</xdr:col>
      <xdr:colOff>895350</xdr:colOff>
      <xdr:row>3</xdr:row>
      <xdr:rowOff>171450</xdr:rowOff>
    </xdr:to>
    <xdr:sp macro="[0]!Next1" textlink="">
      <xdr:nvSpPr>
        <xdr:cNvPr id="10" name="Rectangle 9">
          <a:extLst>
            <a:ext uri="{FF2B5EF4-FFF2-40B4-BE49-F238E27FC236}">
              <a16:creationId xmlns:a16="http://schemas.microsoft.com/office/drawing/2014/main" id="{00000000-0008-0000-0400-00000A000000}"/>
            </a:ext>
          </a:extLst>
        </xdr:cNvPr>
        <xdr:cNvSpPr/>
      </xdr:nvSpPr>
      <xdr:spPr>
        <a:xfrm>
          <a:off x="5562600" y="495300"/>
          <a:ext cx="1657350" cy="285750"/>
        </a:xfrm>
        <a:prstGeom prst="rect">
          <a:avLst/>
        </a:prstGeom>
        <a:gradFill flip="none" rotWithShape="1">
          <a:gsLst>
            <a:gs pos="100000">
              <a:schemeClr val="bg1">
                <a:lumMod val="75000"/>
              </a:schemeClr>
            </a:gs>
            <a:gs pos="100000">
              <a:schemeClr val="accent1">
                <a:lumMod val="50000"/>
              </a:schemeClr>
            </a:gs>
          </a:gsLst>
          <a:lin ang="16200000" scaled="0"/>
          <a:tileRect/>
        </a:gradFill>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100">
              <a:solidFill>
                <a:sysClr val="windowText" lastClr="000000"/>
              </a:solidFill>
            </a:rPr>
            <a:t>NEXT YEAR</a:t>
          </a:r>
        </a:p>
      </xdr:txBody>
    </xdr:sp>
    <xdr:clientData/>
  </xdr:twoCellAnchor>
  <xdr:twoCellAnchor>
    <xdr:from>
      <xdr:col>4</xdr:col>
      <xdr:colOff>295275</xdr:colOff>
      <xdr:row>0</xdr:row>
      <xdr:rowOff>180975</xdr:rowOff>
    </xdr:from>
    <xdr:to>
      <xdr:col>5</xdr:col>
      <xdr:colOff>895350</xdr:colOff>
      <xdr:row>2</xdr:row>
      <xdr:rowOff>47625</xdr:rowOff>
    </xdr:to>
    <xdr:sp macro="" textlink="">
      <xdr:nvSpPr>
        <xdr:cNvPr id="11" name="Rectangle 10">
          <a:hlinkClick xmlns:r="http://schemas.openxmlformats.org/officeDocument/2006/relationships" r:id="rId1"/>
          <a:extLst>
            <a:ext uri="{FF2B5EF4-FFF2-40B4-BE49-F238E27FC236}">
              <a16:creationId xmlns:a16="http://schemas.microsoft.com/office/drawing/2014/main" id="{00000000-0008-0000-0400-00000B000000}"/>
            </a:ext>
          </a:extLst>
        </xdr:cNvPr>
        <xdr:cNvSpPr/>
      </xdr:nvSpPr>
      <xdr:spPr>
        <a:xfrm>
          <a:off x="5572125" y="180975"/>
          <a:ext cx="1647825" cy="28575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100"/>
            <a:t>MENU</a:t>
          </a:r>
        </a:p>
      </xdr:txBody>
    </xdr:sp>
    <xdr:clientData/>
  </xdr:twoCellAnchor>
  <xdr:twoCellAnchor>
    <xdr:from>
      <xdr:col>5</xdr:col>
      <xdr:colOff>962025</xdr:colOff>
      <xdr:row>0</xdr:row>
      <xdr:rowOff>190500</xdr:rowOff>
    </xdr:from>
    <xdr:to>
      <xdr:col>7</xdr:col>
      <xdr:colOff>590550</xdr:colOff>
      <xdr:row>2</xdr:row>
      <xdr:rowOff>47625</xdr:rowOff>
    </xdr:to>
    <xdr:sp macro="" textlink="">
      <xdr:nvSpPr>
        <xdr:cNvPr id="15" name="Rectangle 14">
          <a:hlinkClick xmlns:r="http://schemas.openxmlformats.org/officeDocument/2006/relationships" r:id="rId2"/>
          <a:extLst>
            <a:ext uri="{FF2B5EF4-FFF2-40B4-BE49-F238E27FC236}">
              <a16:creationId xmlns:a16="http://schemas.microsoft.com/office/drawing/2014/main" id="{00000000-0008-0000-0400-00000F000000}"/>
            </a:ext>
          </a:extLst>
        </xdr:cNvPr>
        <xdr:cNvSpPr/>
      </xdr:nvSpPr>
      <xdr:spPr>
        <a:xfrm>
          <a:off x="7286625" y="190500"/>
          <a:ext cx="1724025" cy="276225"/>
        </a:xfrm>
        <a:prstGeom prst="rect">
          <a:avLst/>
        </a:prstGeom>
        <a:solidFill>
          <a:schemeClr val="accent2">
            <a:lumMod val="50000"/>
          </a:schemeClr>
        </a:solidFill>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en-US" sz="1100"/>
            <a:t>INSTRUCTIONS</a:t>
          </a:r>
        </a:p>
      </xdr:txBody>
    </xdr:sp>
    <xdr:clientData/>
  </xdr:twoCellAnchor>
  <xdr:twoCellAnchor>
    <xdr:from>
      <xdr:col>5</xdr:col>
      <xdr:colOff>962024</xdr:colOff>
      <xdr:row>2</xdr:row>
      <xdr:rowOff>76200</xdr:rowOff>
    </xdr:from>
    <xdr:to>
      <xdr:col>7</xdr:col>
      <xdr:colOff>590549</xdr:colOff>
      <xdr:row>3</xdr:row>
      <xdr:rowOff>171450</xdr:rowOff>
    </xdr:to>
    <xdr:sp macro="" textlink="">
      <xdr:nvSpPr>
        <xdr:cNvPr id="16" name="Rectangle 15">
          <a:hlinkClick xmlns:r="http://schemas.openxmlformats.org/officeDocument/2006/relationships" r:id="rId3"/>
          <a:extLst>
            <a:ext uri="{FF2B5EF4-FFF2-40B4-BE49-F238E27FC236}">
              <a16:creationId xmlns:a16="http://schemas.microsoft.com/office/drawing/2014/main" id="{00000000-0008-0000-0400-000010000000}"/>
            </a:ext>
          </a:extLst>
        </xdr:cNvPr>
        <xdr:cNvSpPr/>
      </xdr:nvSpPr>
      <xdr:spPr>
        <a:xfrm>
          <a:off x="7286624" y="495300"/>
          <a:ext cx="1724025" cy="285750"/>
        </a:xfrm>
        <a:prstGeom prst="rect">
          <a:avLst/>
        </a:prstGeom>
        <a:solidFill>
          <a:schemeClr val="accent2">
            <a:lumMod val="50000"/>
          </a:schemeClr>
        </a:solidFill>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en-US" sz="1100"/>
            <a:t>GLOSSARY</a:t>
          </a:r>
        </a:p>
      </xdr:txBody>
    </xdr:sp>
    <xdr:clientData/>
  </xdr:twoCellAnchor>
  <xdr:twoCellAnchor>
    <xdr:from>
      <xdr:col>7</xdr:col>
      <xdr:colOff>647700</xdr:colOff>
      <xdr:row>0</xdr:row>
      <xdr:rowOff>190500</xdr:rowOff>
    </xdr:from>
    <xdr:to>
      <xdr:col>9</xdr:col>
      <xdr:colOff>542925</xdr:colOff>
      <xdr:row>3</xdr:row>
      <xdr:rowOff>50800</xdr:rowOff>
    </xdr:to>
    <xdr:sp macro="" textlink="">
      <xdr:nvSpPr>
        <xdr:cNvPr id="17" name="Rectangle 16">
          <a:hlinkClick xmlns:r="http://schemas.openxmlformats.org/officeDocument/2006/relationships" r:id="rId4"/>
          <a:extLst>
            <a:ext uri="{FF2B5EF4-FFF2-40B4-BE49-F238E27FC236}">
              <a16:creationId xmlns:a16="http://schemas.microsoft.com/office/drawing/2014/main" id="{00000000-0008-0000-0400-000011000000}"/>
            </a:ext>
          </a:extLst>
        </xdr:cNvPr>
        <xdr:cNvSpPr/>
      </xdr:nvSpPr>
      <xdr:spPr>
        <a:xfrm>
          <a:off x="9067800" y="190500"/>
          <a:ext cx="1990725" cy="4699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marL="0" indent="0" algn="ctr"/>
          <a:r>
            <a:rPr lang="en-US" sz="1100">
              <a:solidFill>
                <a:schemeClr val="lt1"/>
              </a:solidFill>
              <a:latin typeface="+mn-lt"/>
              <a:ea typeface="+mn-ea"/>
              <a:cs typeface="+mn-cs"/>
            </a:rPr>
            <a:t>NEXT</a:t>
          </a:r>
        </a:p>
        <a:p>
          <a:pPr algn="ctr"/>
          <a:r>
            <a:rPr lang="en-US" sz="1100">
              <a:solidFill>
                <a:schemeClr val="lt1"/>
              </a:solidFill>
              <a:latin typeface="+mn-lt"/>
              <a:ea typeface="+mn-ea"/>
              <a:cs typeface="+mn-cs"/>
            </a:rPr>
            <a:t>CORE</a:t>
          </a:r>
          <a:r>
            <a:rPr lang="en-US" sz="1100" baseline="0">
              <a:solidFill>
                <a:schemeClr val="lt1"/>
              </a:solidFill>
              <a:latin typeface="+mn-lt"/>
              <a:ea typeface="+mn-ea"/>
              <a:cs typeface="+mn-cs"/>
            </a:rPr>
            <a:t> COST SUMMARY/INPUT</a:t>
          </a:r>
          <a:endParaRPr lang="en-US" sz="1100">
            <a:solidFill>
              <a:schemeClr val="lt1"/>
            </a:solidFill>
            <a:latin typeface="+mn-lt"/>
            <a:ea typeface="+mn-ea"/>
            <a:cs typeface="+mn-cs"/>
          </a:endParaRPr>
        </a:p>
      </xdr:txBody>
    </xdr:sp>
    <xdr:clientData/>
  </xdr:twoCellAnchor>
  <xdr:twoCellAnchor>
    <xdr:from>
      <xdr:col>1</xdr:col>
      <xdr:colOff>19050</xdr:colOff>
      <xdr:row>327</xdr:row>
      <xdr:rowOff>19050</xdr:rowOff>
    </xdr:from>
    <xdr:to>
      <xdr:col>7</xdr:col>
      <xdr:colOff>1000125</xdr:colOff>
      <xdr:row>346</xdr:row>
      <xdr:rowOff>95250</xdr:rowOff>
    </xdr:to>
    <xdr:graphicFrame macro="">
      <xdr:nvGraphicFramePr>
        <xdr:cNvPr id="12" name="Chart 3">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19050</xdr:colOff>
      <xdr:row>347</xdr:row>
      <xdr:rowOff>38100</xdr:rowOff>
    </xdr:from>
    <xdr:to>
      <xdr:col>4</xdr:col>
      <xdr:colOff>409575</xdr:colOff>
      <xdr:row>369</xdr:row>
      <xdr:rowOff>19050</xdr:rowOff>
    </xdr:to>
    <xdr:graphicFrame macro="">
      <xdr:nvGraphicFramePr>
        <xdr:cNvPr id="20" name="Chart 4">
          <a:extLst>
            <a:ext uri="{FF2B5EF4-FFF2-40B4-BE49-F238E27FC236}">
              <a16:creationId xmlns:a16="http://schemas.microsoft.com/office/drawing/2014/main" id="{00000000-0008-0000-04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476250</xdr:colOff>
      <xdr:row>347</xdr:row>
      <xdr:rowOff>38100</xdr:rowOff>
    </xdr:from>
    <xdr:to>
      <xdr:col>8</xdr:col>
      <xdr:colOff>857250</xdr:colOff>
      <xdr:row>369</xdr:row>
      <xdr:rowOff>19050</xdr:rowOff>
    </xdr:to>
    <xdr:graphicFrame macro="">
      <xdr:nvGraphicFramePr>
        <xdr:cNvPr id="21" name="Chart 5">
          <a:extLst>
            <a:ext uri="{FF2B5EF4-FFF2-40B4-BE49-F238E27FC236}">
              <a16:creationId xmlns:a16="http://schemas.microsoft.com/office/drawing/2014/main" id="{00000000-0008-0000-04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28575</xdr:colOff>
      <xdr:row>391</xdr:row>
      <xdr:rowOff>47625</xdr:rowOff>
    </xdr:from>
    <xdr:to>
      <xdr:col>7</xdr:col>
      <xdr:colOff>1009650</xdr:colOff>
      <xdr:row>410</xdr:row>
      <xdr:rowOff>123825</xdr:rowOff>
    </xdr:to>
    <xdr:graphicFrame macro="">
      <xdr:nvGraphicFramePr>
        <xdr:cNvPr id="22" name="Chart 3">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38100</xdr:colOff>
      <xdr:row>371</xdr:row>
      <xdr:rowOff>57150</xdr:rowOff>
    </xdr:from>
    <xdr:to>
      <xdr:col>7</xdr:col>
      <xdr:colOff>1019175</xdr:colOff>
      <xdr:row>390</xdr:row>
      <xdr:rowOff>133350</xdr:rowOff>
    </xdr:to>
    <xdr:graphicFrame macro="">
      <xdr:nvGraphicFramePr>
        <xdr:cNvPr id="23" name="Chart 3">
          <a:extLst>
            <a:ext uri="{FF2B5EF4-FFF2-40B4-BE49-F238E27FC236}">
              <a16:creationId xmlns:a16="http://schemas.microsoft.com/office/drawing/2014/main" id="{00000000-0008-0000-04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307</xdr:row>
      <xdr:rowOff>0</xdr:rowOff>
    </xdr:from>
    <xdr:to>
      <xdr:col>7</xdr:col>
      <xdr:colOff>981075</xdr:colOff>
      <xdr:row>326</xdr:row>
      <xdr:rowOff>76200</xdr:rowOff>
    </xdr:to>
    <xdr:graphicFrame macro="">
      <xdr:nvGraphicFramePr>
        <xdr:cNvPr id="24" name="Chart 4">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314325</xdr:colOff>
      <xdr:row>4</xdr:row>
      <xdr:rowOff>57150</xdr:rowOff>
    </xdr:from>
    <xdr:to>
      <xdr:col>9</xdr:col>
      <xdr:colOff>523875</xdr:colOff>
      <xdr:row>7</xdr:row>
      <xdr:rowOff>19050</xdr:rowOff>
    </xdr:to>
    <xdr:sp macro="" textlink="">
      <xdr:nvSpPr>
        <xdr:cNvPr id="19" name="TextBox 18">
          <a:extLst>
            <a:ext uri="{FF2B5EF4-FFF2-40B4-BE49-F238E27FC236}">
              <a16:creationId xmlns:a16="http://schemas.microsoft.com/office/drawing/2014/main" id="{00000000-0008-0000-0400-000013000000}"/>
            </a:ext>
          </a:extLst>
        </xdr:cNvPr>
        <xdr:cNvSpPr txBox="1"/>
      </xdr:nvSpPr>
      <xdr:spPr>
        <a:xfrm>
          <a:off x="5657850" y="857250"/>
          <a:ext cx="5448300"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0" i="0" u="none" strike="noStrike">
              <a:solidFill>
                <a:schemeClr val="tx2"/>
              </a:solidFill>
              <a:latin typeface="+mn-lt"/>
              <a:ea typeface="+mn-ea"/>
              <a:cs typeface="+mn-cs"/>
            </a:rPr>
            <a:t>Inputs </a:t>
          </a:r>
          <a:r>
            <a:rPr lang="en-US" sz="1100" b="0" i="0" u="none" strike="noStrike" baseline="0">
              <a:solidFill>
                <a:schemeClr val="tx2"/>
              </a:solidFill>
              <a:latin typeface="+mn-lt"/>
              <a:ea typeface="+mn-ea"/>
              <a:cs typeface="+mn-cs"/>
            </a:rPr>
            <a:t>a</a:t>
          </a:r>
          <a:r>
            <a:rPr lang="en-US" sz="1100" b="0" i="0" u="none" strike="noStrike">
              <a:solidFill>
                <a:schemeClr val="tx2"/>
              </a:solidFill>
              <a:latin typeface="+mn-lt"/>
              <a:ea typeface="+mn-ea"/>
              <a:cs typeface="+mn-cs"/>
            </a:rPr>
            <a:t>re in White Cells. Cells with Formulas are Highlighted in Light Gray</a:t>
          </a:r>
          <a:r>
            <a:rPr lang="en-US" sz="1100" b="0" i="0" u="none" strike="noStrike" baseline="0">
              <a:solidFill>
                <a:schemeClr val="tx2"/>
              </a:solidFill>
              <a:latin typeface="+mn-lt"/>
              <a:ea typeface="+mn-ea"/>
              <a:cs typeface="+mn-cs"/>
            </a:rPr>
            <a:t> or Yellow. </a:t>
          </a:r>
          <a:endParaRPr lang="en-US" sz="1100" b="0" i="0" u="none" strike="noStrike">
            <a:solidFill>
              <a:schemeClr val="tx2"/>
            </a:solidFill>
            <a:latin typeface="+mn-lt"/>
            <a:ea typeface="+mn-ea"/>
            <a:cs typeface="+mn-cs"/>
          </a:endParaRPr>
        </a:p>
        <a:p>
          <a:r>
            <a:rPr lang="en-US" sz="1100" b="0" i="0" u="none" strike="noStrike">
              <a:solidFill>
                <a:schemeClr val="tx1">
                  <a:lumMod val="50000"/>
                  <a:lumOff val="50000"/>
                </a:schemeClr>
              </a:solidFill>
              <a:latin typeface="+mn-lt"/>
              <a:ea typeface="+mn-ea"/>
              <a:cs typeface="+mn-cs"/>
            </a:rPr>
            <a:t>Once</a:t>
          </a:r>
          <a:r>
            <a:rPr lang="en-US" sz="1100" b="0" i="0" u="none" strike="noStrike" baseline="0">
              <a:solidFill>
                <a:schemeClr val="tx1">
                  <a:lumMod val="50000"/>
                  <a:lumOff val="50000"/>
                </a:schemeClr>
              </a:solidFill>
              <a:latin typeface="+mn-lt"/>
              <a:ea typeface="+mn-ea"/>
              <a:cs typeface="+mn-cs"/>
            </a:rPr>
            <a:t> all data is input, you may manually hide empty rows for better  view.</a:t>
          </a:r>
          <a:r>
            <a:rPr lang="en-US">
              <a:solidFill>
                <a:schemeClr val="tx1">
                  <a:lumMod val="50000"/>
                  <a:lumOff val="50000"/>
                </a:schemeClr>
              </a:solidFill>
            </a:rPr>
            <a:t> </a:t>
          </a:r>
          <a:endParaRPr lang="en-US" sz="1100">
            <a:solidFill>
              <a:schemeClr val="tx1">
                <a:lumMod val="50000"/>
                <a:lumOff val="50000"/>
              </a:schemeClr>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285750</xdr:colOff>
      <xdr:row>2</xdr:row>
      <xdr:rowOff>76200</xdr:rowOff>
    </xdr:from>
    <xdr:to>
      <xdr:col>5</xdr:col>
      <xdr:colOff>895350</xdr:colOff>
      <xdr:row>3</xdr:row>
      <xdr:rowOff>171450</xdr:rowOff>
    </xdr:to>
    <xdr:sp macro="[0]!Next1" textlink="">
      <xdr:nvSpPr>
        <xdr:cNvPr id="3" name="Rectangle 2">
          <a:extLst>
            <a:ext uri="{FF2B5EF4-FFF2-40B4-BE49-F238E27FC236}">
              <a16:creationId xmlns:a16="http://schemas.microsoft.com/office/drawing/2014/main" id="{00000000-0008-0000-0500-000003000000}"/>
            </a:ext>
          </a:extLst>
        </xdr:cNvPr>
        <xdr:cNvSpPr/>
      </xdr:nvSpPr>
      <xdr:spPr>
        <a:xfrm>
          <a:off x="5562600" y="495300"/>
          <a:ext cx="1657350" cy="285750"/>
        </a:xfrm>
        <a:prstGeom prst="rect">
          <a:avLst/>
        </a:prstGeom>
        <a:gradFill flip="none" rotWithShape="1">
          <a:gsLst>
            <a:gs pos="100000">
              <a:schemeClr val="bg1">
                <a:lumMod val="75000"/>
              </a:schemeClr>
            </a:gs>
            <a:gs pos="100000">
              <a:schemeClr val="accent1">
                <a:lumMod val="50000"/>
              </a:schemeClr>
            </a:gs>
          </a:gsLst>
          <a:lin ang="16200000" scaled="0"/>
          <a:tileRect/>
        </a:gradFill>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100">
              <a:solidFill>
                <a:sysClr val="windowText" lastClr="000000"/>
              </a:solidFill>
            </a:rPr>
            <a:t>NEXT YEAR</a:t>
          </a:r>
        </a:p>
      </xdr:txBody>
    </xdr:sp>
    <xdr:clientData/>
  </xdr:twoCellAnchor>
  <xdr:twoCellAnchor>
    <xdr:from>
      <xdr:col>4</xdr:col>
      <xdr:colOff>295275</xdr:colOff>
      <xdr:row>0</xdr:row>
      <xdr:rowOff>180975</xdr:rowOff>
    </xdr:from>
    <xdr:to>
      <xdr:col>5</xdr:col>
      <xdr:colOff>895350</xdr:colOff>
      <xdr:row>2</xdr:row>
      <xdr:rowOff>47625</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5572125" y="180975"/>
          <a:ext cx="1647825" cy="28575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100"/>
            <a:t>MENU</a:t>
          </a:r>
        </a:p>
      </xdr:txBody>
    </xdr:sp>
    <xdr:clientData/>
  </xdr:twoCellAnchor>
  <xdr:twoCellAnchor>
    <xdr:from>
      <xdr:col>7</xdr:col>
      <xdr:colOff>647700</xdr:colOff>
      <xdr:row>0</xdr:row>
      <xdr:rowOff>180975</xdr:rowOff>
    </xdr:from>
    <xdr:to>
      <xdr:col>9</xdr:col>
      <xdr:colOff>542925</xdr:colOff>
      <xdr:row>3</xdr:row>
      <xdr:rowOff>41275</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00000000-0008-0000-0500-000006000000}"/>
            </a:ext>
          </a:extLst>
        </xdr:cNvPr>
        <xdr:cNvSpPr/>
      </xdr:nvSpPr>
      <xdr:spPr>
        <a:xfrm>
          <a:off x="9067800" y="180975"/>
          <a:ext cx="1990725" cy="4699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marL="0" indent="0" algn="ctr"/>
          <a:r>
            <a:rPr lang="en-US" sz="1100">
              <a:solidFill>
                <a:schemeClr val="lt1"/>
              </a:solidFill>
              <a:latin typeface="+mn-lt"/>
              <a:ea typeface="+mn-ea"/>
              <a:cs typeface="+mn-cs"/>
            </a:rPr>
            <a:t>NEXT</a:t>
          </a:r>
        </a:p>
        <a:p>
          <a:pPr algn="ctr"/>
          <a:r>
            <a:rPr lang="en-US" sz="1100">
              <a:solidFill>
                <a:schemeClr val="lt1"/>
              </a:solidFill>
              <a:latin typeface="+mn-lt"/>
              <a:ea typeface="+mn-ea"/>
              <a:cs typeface="+mn-cs"/>
            </a:rPr>
            <a:t>CORE</a:t>
          </a:r>
          <a:r>
            <a:rPr lang="en-US" sz="1100" baseline="0">
              <a:solidFill>
                <a:schemeClr val="lt1"/>
              </a:solidFill>
              <a:latin typeface="+mn-lt"/>
              <a:ea typeface="+mn-ea"/>
              <a:cs typeface="+mn-cs"/>
            </a:rPr>
            <a:t> COST SUMMARY/INPUT</a:t>
          </a:r>
          <a:endParaRPr lang="en-US" sz="1100">
            <a:solidFill>
              <a:schemeClr val="lt1"/>
            </a:solidFill>
            <a:latin typeface="+mn-lt"/>
            <a:ea typeface="+mn-ea"/>
            <a:cs typeface="+mn-cs"/>
          </a:endParaRPr>
        </a:p>
      </xdr:txBody>
    </xdr:sp>
    <xdr:clientData/>
  </xdr:twoCellAnchor>
  <xdr:twoCellAnchor>
    <xdr:from>
      <xdr:col>5</xdr:col>
      <xdr:colOff>962025</xdr:colOff>
      <xdr:row>0</xdr:row>
      <xdr:rowOff>180975</xdr:rowOff>
    </xdr:from>
    <xdr:to>
      <xdr:col>7</xdr:col>
      <xdr:colOff>590550</xdr:colOff>
      <xdr:row>2</xdr:row>
      <xdr:rowOff>38100</xdr:rowOff>
    </xdr:to>
    <xdr:sp macro="" textlink="">
      <xdr:nvSpPr>
        <xdr:cNvPr id="8" name="Rectangle 7">
          <a:hlinkClick xmlns:r="http://schemas.openxmlformats.org/officeDocument/2006/relationships" r:id="rId3"/>
          <a:extLst>
            <a:ext uri="{FF2B5EF4-FFF2-40B4-BE49-F238E27FC236}">
              <a16:creationId xmlns:a16="http://schemas.microsoft.com/office/drawing/2014/main" id="{00000000-0008-0000-0500-000008000000}"/>
            </a:ext>
          </a:extLst>
        </xdr:cNvPr>
        <xdr:cNvSpPr/>
      </xdr:nvSpPr>
      <xdr:spPr>
        <a:xfrm>
          <a:off x="7286625" y="180975"/>
          <a:ext cx="1724025" cy="276225"/>
        </a:xfrm>
        <a:prstGeom prst="rect">
          <a:avLst/>
        </a:prstGeom>
        <a:solidFill>
          <a:schemeClr val="accent2">
            <a:lumMod val="50000"/>
          </a:schemeClr>
        </a:solidFill>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en-US" sz="1100"/>
            <a:t>INSTRUCTIONS</a:t>
          </a:r>
        </a:p>
      </xdr:txBody>
    </xdr:sp>
    <xdr:clientData/>
  </xdr:twoCellAnchor>
  <xdr:twoCellAnchor>
    <xdr:from>
      <xdr:col>5</xdr:col>
      <xdr:colOff>962024</xdr:colOff>
      <xdr:row>2</xdr:row>
      <xdr:rowOff>76200</xdr:rowOff>
    </xdr:from>
    <xdr:to>
      <xdr:col>7</xdr:col>
      <xdr:colOff>590549</xdr:colOff>
      <xdr:row>3</xdr:row>
      <xdr:rowOff>171450</xdr:rowOff>
    </xdr:to>
    <xdr:sp macro="" textlink="">
      <xdr:nvSpPr>
        <xdr:cNvPr id="9" name="Rectangle 8">
          <a:hlinkClick xmlns:r="http://schemas.openxmlformats.org/officeDocument/2006/relationships" r:id="rId4"/>
          <a:extLst>
            <a:ext uri="{FF2B5EF4-FFF2-40B4-BE49-F238E27FC236}">
              <a16:creationId xmlns:a16="http://schemas.microsoft.com/office/drawing/2014/main" id="{00000000-0008-0000-0500-000009000000}"/>
            </a:ext>
          </a:extLst>
        </xdr:cNvPr>
        <xdr:cNvSpPr/>
      </xdr:nvSpPr>
      <xdr:spPr>
        <a:xfrm>
          <a:off x="7286624" y="495300"/>
          <a:ext cx="1724025" cy="285750"/>
        </a:xfrm>
        <a:prstGeom prst="rect">
          <a:avLst/>
        </a:prstGeom>
        <a:solidFill>
          <a:schemeClr val="accent2">
            <a:lumMod val="50000"/>
          </a:schemeClr>
        </a:solidFill>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en-US" sz="1100"/>
            <a:t>GLOSSARY</a:t>
          </a:r>
        </a:p>
      </xdr:txBody>
    </xdr:sp>
    <xdr:clientData/>
  </xdr:twoCellAnchor>
  <xdr:twoCellAnchor>
    <xdr:from>
      <xdr:col>1</xdr:col>
      <xdr:colOff>19050</xdr:colOff>
      <xdr:row>327</xdr:row>
      <xdr:rowOff>19050</xdr:rowOff>
    </xdr:from>
    <xdr:to>
      <xdr:col>7</xdr:col>
      <xdr:colOff>1000125</xdr:colOff>
      <xdr:row>346</xdr:row>
      <xdr:rowOff>95250</xdr:rowOff>
    </xdr:to>
    <xdr:graphicFrame macro="">
      <xdr:nvGraphicFramePr>
        <xdr:cNvPr id="17" name="Chart 3">
          <a:extLst>
            <a:ext uri="{FF2B5EF4-FFF2-40B4-BE49-F238E27FC236}">
              <a16:creationId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307</xdr:row>
      <xdr:rowOff>57150</xdr:rowOff>
    </xdr:from>
    <xdr:to>
      <xdr:col>7</xdr:col>
      <xdr:colOff>990600</xdr:colOff>
      <xdr:row>326</xdr:row>
      <xdr:rowOff>133350</xdr:rowOff>
    </xdr:to>
    <xdr:graphicFrame macro="">
      <xdr:nvGraphicFramePr>
        <xdr:cNvPr id="18" name="Chart 4">
          <a:extLst>
            <a:ext uri="{FF2B5EF4-FFF2-40B4-BE49-F238E27FC236}">
              <a16:creationId xmlns:a16="http://schemas.microsoft.com/office/drawing/2014/main"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19050</xdr:colOff>
      <xdr:row>347</xdr:row>
      <xdr:rowOff>38100</xdr:rowOff>
    </xdr:from>
    <xdr:to>
      <xdr:col>4</xdr:col>
      <xdr:colOff>409575</xdr:colOff>
      <xdr:row>369</xdr:row>
      <xdr:rowOff>19050</xdr:rowOff>
    </xdr:to>
    <xdr:graphicFrame macro="">
      <xdr:nvGraphicFramePr>
        <xdr:cNvPr id="19" name="Chart 4">
          <a:extLst>
            <a:ext uri="{FF2B5EF4-FFF2-40B4-BE49-F238E27FC236}">
              <a16:creationId xmlns:a16="http://schemas.microsoft.com/office/drawing/2014/main" id="{00000000-0008-0000-05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476250</xdr:colOff>
      <xdr:row>347</xdr:row>
      <xdr:rowOff>38100</xdr:rowOff>
    </xdr:from>
    <xdr:to>
      <xdr:col>8</xdr:col>
      <xdr:colOff>857250</xdr:colOff>
      <xdr:row>369</xdr:row>
      <xdr:rowOff>19050</xdr:rowOff>
    </xdr:to>
    <xdr:graphicFrame macro="">
      <xdr:nvGraphicFramePr>
        <xdr:cNvPr id="20" name="Chart 5">
          <a:extLst>
            <a:ext uri="{FF2B5EF4-FFF2-40B4-BE49-F238E27FC236}">
              <a16:creationId xmlns:a16="http://schemas.microsoft.com/office/drawing/2014/main" id="{00000000-0008-0000-05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28575</xdr:colOff>
      <xdr:row>391</xdr:row>
      <xdr:rowOff>142875</xdr:rowOff>
    </xdr:from>
    <xdr:to>
      <xdr:col>7</xdr:col>
      <xdr:colOff>1009650</xdr:colOff>
      <xdr:row>411</xdr:row>
      <xdr:rowOff>66675</xdr:rowOff>
    </xdr:to>
    <xdr:graphicFrame macro="">
      <xdr:nvGraphicFramePr>
        <xdr:cNvPr id="21" name="Chart 3">
          <a:extLst>
            <a:ext uri="{FF2B5EF4-FFF2-40B4-BE49-F238E27FC236}">
              <a16:creationId xmlns:a16="http://schemas.microsoft.com/office/drawing/2014/main" id="{00000000-0008-0000-05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38100</xdr:colOff>
      <xdr:row>371</xdr:row>
      <xdr:rowOff>152400</xdr:rowOff>
    </xdr:from>
    <xdr:to>
      <xdr:col>7</xdr:col>
      <xdr:colOff>1019175</xdr:colOff>
      <xdr:row>391</xdr:row>
      <xdr:rowOff>76200</xdr:rowOff>
    </xdr:to>
    <xdr:graphicFrame macro="">
      <xdr:nvGraphicFramePr>
        <xdr:cNvPr id="22" name="Chart 3">
          <a:extLst>
            <a:ext uri="{FF2B5EF4-FFF2-40B4-BE49-F238E27FC236}">
              <a16:creationId xmlns:a16="http://schemas.microsoft.com/office/drawing/2014/main" id="{00000000-0008-0000-05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666750</xdr:colOff>
      <xdr:row>4</xdr:row>
      <xdr:rowOff>63500</xdr:rowOff>
    </xdr:from>
    <xdr:to>
      <xdr:col>9</xdr:col>
      <xdr:colOff>419100</xdr:colOff>
      <xdr:row>7</xdr:row>
      <xdr:rowOff>27516</xdr:rowOff>
    </xdr:to>
    <xdr:sp macro="" textlink="">
      <xdr:nvSpPr>
        <xdr:cNvPr id="23" name="TextBox 22">
          <a:extLst>
            <a:ext uri="{FF2B5EF4-FFF2-40B4-BE49-F238E27FC236}">
              <a16:creationId xmlns:a16="http://schemas.microsoft.com/office/drawing/2014/main" id="{00000000-0008-0000-0500-000017000000}"/>
            </a:ext>
          </a:extLst>
        </xdr:cNvPr>
        <xdr:cNvSpPr txBox="1"/>
      </xdr:nvSpPr>
      <xdr:spPr>
        <a:xfrm>
          <a:off x="5947833" y="867833"/>
          <a:ext cx="4991100"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0" i="0" u="none" strike="noStrike">
              <a:solidFill>
                <a:schemeClr val="tx2"/>
              </a:solidFill>
              <a:latin typeface="+mn-lt"/>
              <a:ea typeface="+mn-ea"/>
              <a:cs typeface="+mn-cs"/>
            </a:rPr>
            <a:t>Inputs </a:t>
          </a:r>
          <a:r>
            <a:rPr lang="en-US" sz="1100" b="0" i="0" u="none" strike="noStrike" baseline="0">
              <a:solidFill>
                <a:schemeClr val="tx2"/>
              </a:solidFill>
              <a:latin typeface="+mn-lt"/>
              <a:ea typeface="+mn-ea"/>
              <a:cs typeface="+mn-cs"/>
            </a:rPr>
            <a:t>a</a:t>
          </a:r>
          <a:r>
            <a:rPr lang="en-US" sz="1100" b="0" i="0" u="none" strike="noStrike">
              <a:solidFill>
                <a:schemeClr val="tx2"/>
              </a:solidFill>
              <a:latin typeface="+mn-lt"/>
              <a:ea typeface="+mn-ea"/>
              <a:cs typeface="+mn-cs"/>
            </a:rPr>
            <a:t>re in White Cells. Cells with Formulas are Highlighted in Light Gray</a:t>
          </a:r>
          <a:r>
            <a:rPr lang="en-US" sz="1100" b="0" i="0" u="none" strike="noStrike" baseline="0">
              <a:solidFill>
                <a:schemeClr val="tx2"/>
              </a:solidFill>
              <a:latin typeface="+mn-lt"/>
              <a:ea typeface="+mn-ea"/>
              <a:cs typeface="+mn-cs"/>
            </a:rPr>
            <a:t> or Yellow. </a:t>
          </a:r>
          <a:endParaRPr lang="en-US" sz="1100" b="0" i="0" u="none" strike="noStrike">
            <a:solidFill>
              <a:schemeClr val="tx2"/>
            </a:solidFill>
            <a:latin typeface="+mn-lt"/>
            <a:ea typeface="+mn-ea"/>
            <a:cs typeface="+mn-cs"/>
          </a:endParaRPr>
        </a:p>
        <a:p>
          <a:r>
            <a:rPr lang="en-US" sz="1100" b="0" i="0" u="none" strike="noStrike">
              <a:solidFill>
                <a:schemeClr val="tx1">
                  <a:lumMod val="50000"/>
                  <a:lumOff val="50000"/>
                </a:schemeClr>
              </a:solidFill>
              <a:latin typeface="+mn-lt"/>
              <a:ea typeface="+mn-ea"/>
              <a:cs typeface="+mn-cs"/>
            </a:rPr>
            <a:t>Once</a:t>
          </a:r>
          <a:r>
            <a:rPr lang="en-US" sz="1100" b="0" i="0" u="none" strike="noStrike" baseline="0">
              <a:solidFill>
                <a:schemeClr val="tx1">
                  <a:lumMod val="50000"/>
                  <a:lumOff val="50000"/>
                </a:schemeClr>
              </a:solidFill>
              <a:latin typeface="+mn-lt"/>
              <a:ea typeface="+mn-ea"/>
              <a:cs typeface="+mn-cs"/>
            </a:rPr>
            <a:t> all data is input, you may manually hide empty rows for better  view.</a:t>
          </a:r>
          <a:r>
            <a:rPr lang="en-US">
              <a:solidFill>
                <a:schemeClr val="tx1">
                  <a:lumMod val="50000"/>
                  <a:lumOff val="50000"/>
                </a:schemeClr>
              </a:solidFill>
            </a:rPr>
            <a:t> </a:t>
          </a:r>
          <a:endParaRPr lang="en-US" sz="1100">
            <a:solidFill>
              <a:schemeClr val="tx1">
                <a:lumMod val="50000"/>
                <a:lumOff val="50000"/>
              </a:schemeClr>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276225</xdr:colOff>
      <xdr:row>2</xdr:row>
      <xdr:rowOff>76200</xdr:rowOff>
    </xdr:from>
    <xdr:to>
      <xdr:col>5</xdr:col>
      <xdr:colOff>885825</xdr:colOff>
      <xdr:row>3</xdr:row>
      <xdr:rowOff>171450</xdr:rowOff>
    </xdr:to>
    <xdr:sp macro="[0]!Next1" textlink="">
      <xdr:nvSpPr>
        <xdr:cNvPr id="8" name="Rectangle 7">
          <a:extLst>
            <a:ext uri="{FF2B5EF4-FFF2-40B4-BE49-F238E27FC236}">
              <a16:creationId xmlns:a16="http://schemas.microsoft.com/office/drawing/2014/main" id="{00000000-0008-0000-0600-000008000000}"/>
            </a:ext>
          </a:extLst>
        </xdr:cNvPr>
        <xdr:cNvSpPr/>
      </xdr:nvSpPr>
      <xdr:spPr>
        <a:xfrm>
          <a:off x="5553075" y="495300"/>
          <a:ext cx="1657350" cy="285750"/>
        </a:xfrm>
        <a:prstGeom prst="rect">
          <a:avLst/>
        </a:prstGeom>
        <a:gradFill flip="none" rotWithShape="1">
          <a:gsLst>
            <a:gs pos="100000">
              <a:schemeClr val="bg1">
                <a:lumMod val="75000"/>
              </a:schemeClr>
            </a:gs>
            <a:gs pos="100000">
              <a:schemeClr val="accent1">
                <a:lumMod val="50000"/>
              </a:schemeClr>
            </a:gs>
          </a:gsLst>
          <a:lin ang="16200000" scaled="0"/>
          <a:tileRect/>
        </a:gradFill>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100">
              <a:solidFill>
                <a:sysClr val="windowText" lastClr="000000"/>
              </a:solidFill>
            </a:rPr>
            <a:t>NEXT YEAR</a:t>
          </a:r>
        </a:p>
      </xdr:txBody>
    </xdr:sp>
    <xdr:clientData/>
  </xdr:twoCellAnchor>
  <xdr:twoCellAnchor>
    <xdr:from>
      <xdr:col>4</xdr:col>
      <xdr:colOff>285750</xdr:colOff>
      <xdr:row>0</xdr:row>
      <xdr:rowOff>180975</xdr:rowOff>
    </xdr:from>
    <xdr:to>
      <xdr:col>5</xdr:col>
      <xdr:colOff>885825</xdr:colOff>
      <xdr:row>2</xdr:row>
      <xdr:rowOff>47625</xdr:rowOff>
    </xdr:to>
    <xdr:sp macro="" textlink="">
      <xdr:nvSpPr>
        <xdr:cNvPr id="9" name="Rectangle 8">
          <a:hlinkClick xmlns:r="http://schemas.openxmlformats.org/officeDocument/2006/relationships" r:id="rId1"/>
          <a:extLst>
            <a:ext uri="{FF2B5EF4-FFF2-40B4-BE49-F238E27FC236}">
              <a16:creationId xmlns:a16="http://schemas.microsoft.com/office/drawing/2014/main" id="{00000000-0008-0000-0600-000009000000}"/>
            </a:ext>
          </a:extLst>
        </xdr:cNvPr>
        <xdr:cNvSpPr/>
      </xdr:nvSpPr>
      <xdr:spPr>
        <a:xfrm>
          <a:off x="5562600" y="180975"/>
          <a:ext cx="1647825" cy="28575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100"/>
            <a:t>MENU</a:t>
          </a:r>
        </a:p>
      </xdr:txBody>
    </xdr:sp>
    <xdr:clientData/>
  </xdr:twoCellAnchor>
  <xdr:twoCellAnchor>
    <xdr:from>
      <xdr:col>5</xdr:col>
      <xdr:colOff>952500</xdr:colOff>
      <xdr:row>0</xdr:row>
      <xdr:rowOff>180975</xdr:rowOff>
    </xdr:from>
    <xdr:to>
      <xdr:col>7</xdr:col>
      <xdr:colOff>581025</xdr:colOff>
      <xdr:row>2</xdr:row>
      <xdr:rowOff>38100</xdr:rowOff>
    </xdr:to>
    <xdr:sp macro="" textlink="">
      <xdr:nvSpPr>
        <xdr:cNvPr id="13" name="Rectangle 12">
          <a:hlinkClick xmlns:r="http://schemas.openxmlformats.org/officeDocument/2006/relationships" r:id="rId2"/>
          <a:extLst>
            <a:ext uri="{FF2B5EF4-FFF2-40B4-BE49-F238E27FC236}">
              <a16:creationId xmlns:a16="http://schemas.microsoft.com/office/drawing/2014/main" id="{00000000-0008-0000-0600-00000D000000}"/>
            </a:ext>
          </a:extLst>
        </xdr:cNvPr>
        <xdr:cNvSpPr/>
      </xdr:nvSpPr>
      <xdr:spPr>
        <a:xfrm>
          <a:off x="7277100" y="180975"/>
          <a:ext cx="1724025" cy="276225"/>
        </a:xfrm>
        <a:prstGeom prst="rect">
          <a:avLst/>
        </a:prstGeom>
        <a:solidFill>
          <a:schemeClr val="accent2">
            <a:lumMod val="50000"/>
          </a:schemeClr>
        </a:solidFill>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en-US" sz="1100"/>
            <a:t>INSTRUCTIONS</a:t>
          </a:r>
        </a:p>
      </xdr:txBody>
    </xdr:sp>
    <xdr:clientData/>
  </xdr:twoCellAnchor>
  <xdr:twoCellAnchor>
    <xdr:from>
      <xdr:col>5</xdr:col>
      <xdr:colOff>952499</xdr:colOff>
      <xdr:row>2</xdr:row>
      <xdr:rowOff>76200</xdr:rowOff>
    </xdr:from>
    <xdr:to>
      <xdr:col>7</xdr:col>
      <xdr:colOff>581024</xdr:colOff>
      <xdr:row>3</xdr:row>
      <xdr:rowOff>171450</xdr:rowOff>
    </xdr:to>
    <xdr:sp macro="" textlink="">
      <xdr:nvSpPr>
        <xdr:cNvPr id="14" name="Rectangle 13">
          <a:hlinkClick xmlns:r="http://schemas.openxmlformats.org/officeDocument/2006/relationships" r:id="rId3"/>
          <a:extLst>
            <a:ext uri="{FF2B5EF4-FFF2-40B4-BE49-F238E27FC236}">
              <a16:creationId xmlns:a16="http://schemas.microsoft.com/office/drawing/2014/main" id="{00000000-0008-0000-0600-00000E000000}"/>
            </a:ext>
          </a:extLst>
        </xdr:cNvPr>
        <xdr:cNvSpPr/>
      </xdr:nvSpPr>
      <xdr:spPr>
        <a:xfrm>
          <a:off x="7277099" y="495300"/>
          <a:ext cx="1724025" cy="285750"/>
        </a:xfrm>
        <a:prstGeom prst="rect">
          <a:avLst/>
        </a:prstGeom>
        <a:solidFill>
          <a:schemeClr val="accent2">
            <a:lumMod val="50000"/>
          </a:schemeClr>
        </a:solidFill>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en-US" sz="1100"/>
            <a:t>GLOSSARY</a:t>
          </a:r>
        </a:p>
      </xdr:txBody>
    </xdr:sp>
    <xdr:clientData/>
  </xdr:twoCellAnchor>
  <xdr:twoCellAnchor>
    <xdr:from>
      <xdr:col>7</xdr:col>
      <xdr:colOff>628650</xdr:colOff>
      <xdr:row>0</xdr:row>
      <xdr:rowOff>180975</xdr:rowOff>
    </xdr:from>
    <xdr:to>
      <xdr:col>9</xdr:col>
      <xdr:colOff>523875</xdr:colOff>
      <xdr:row>3</xdr:row>
      <xdr:rowOff>41275</xdr:rowOff>
    </xdr:to>
    <xdr:sp macro="" textlink="">
      <xdr:nvSpPr>
        <xdr:cNvPr id="15" name="Rectangle 14">
          <a:hlinkClick xmlns:r="http://schemas.openxmlformats.org/officeDocument/2006/relationships" r:id="rId4"/>
          <a:extLst>
            <a:ext uri="{FF2B5EF4-FFF2-40B4-BE49-F238E27FC236}">
              <a16:creationId xmlns:a16="http://schemas.microsoft.com/office/drawing/2014/main" id="{00000000-0008-0000-0600-00000F000000}"/>
            </a:ext>
          </a:extLst>
        </xdr:cNvPr>
        <xdr:cNvSpPr/>
      </xdr:nvSpPr>
      <xdr:spPr>
        <a:xfrm>
          <a:off x="9048750" y="180975"/>
          <a:ext cx="1990725" cy="4699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marL="0" indent="0" algn="ctr"/>
          <a:r>
            <a:rPr lang="en-US" sz="1100">
              <a:solidFill>
                <a:schemeClr val="lt1"/>
              </a:solidFill>
              <a:latin typeface="+mn-lt"/>
              <a:ea typeface="+mn-ea"/>
              <a:cs typeface="+mn-cs"/>
            </a:rPr>
            <a:t>NEXT</a:t>
          </a:r>
        </a:p>
        <a:p>
          <a:pPr algn="ctr"/>
          <a:r>
            <a:rPr lang="en-US" sz="1100">
              <a:solidFill>
                <a:schemeClr val="lt1"/>
              </a:solidFill>
              <a:latin typeface="+mn-lt"/>
              <a:ea typeface="+mn-ea"/>
              <a:cs typeface="+mn-cs"/>
            </a:rPr>
            <a:t>CORE</a:t>
          </a:r>
          <a:r>
            <a:rPr lang="en-US" sz="1100" baseline="0">
              <a:solidFill>
                <a:schemeClr val="lt1"/>
              </a:solidFill>
              <a:latin typeface="+mn-lt"/>
              <a:ea typeface="+mn-ea"/>
              <a:cs typeface="+mn-cs"/>
            </a:rPr>
            <a:t> COST SUMMARY/INPUT</a:t>
          </a:r>
          <a:endParaRPr lang="en-US" sz="1100">
            <a:solidFill>
              <a:schemeClr val="lt1"/>
            </a:solidFill>
            <a:latin typeface="+mn-lt"/>
            <a:ea typeface="+mn-ea"/>
            <a:cs typeface="+mn-cs"/>
          </a:endParaRPr>
        </a:p>
      </xdr:txBody>
    </xdr:sp>
    <xdr:clientData/>
  </xdr:twoCellAnchor>
  <xdr:twoCellAnchor>
    <xdr:from>
      <xdr:col>1</xdr:col>
      <xdr:colOff>19050</xdr:colOff>
      <xdr:row>327</xdr:row>
      <xdr:rowOff>19050</xdr:rowOff>
    </xdr:from>
    <xdr:to>
      <xdr:col>7</xdr:col>
      <xdr:colOff>1000125</xdr:colOff>
      <xdr:row>346</xdr:row>
      <xdr:rowOff>95250</xdr:rowOff>
    </xdr:to>
    <xdr:graphicFrame macro="">
      <xdr:nvGraphicFramePr>
        <xdr:cNvPr id="22" name="Chart 3">
          <a:extLst>
            <a:ext uri="{FF2B5EF4-FFF2-40B4-BE49-F238E27FC236}">
              <a16:creationId xmlns:a16="http://schemas.microsoft.com/office/drawing/2014/main" id="{00000000-0008-0000-06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307</xdr:row>
      <xdr:rowOff>57150</xdr:rowOff>
    </xdr:from>
    <xdr:to>
      <xdr:col>7</xdr:col>
      <xdr:colOff>990600</xdr:colOff>
      <xdr:row>326</xdr:row>
      <xdr:rowOff>133350</xdr:rowOff>
    </xdr:to>
    <xdr:graphicFrame macro="">
      <xdr:nvGraphicFramePr>
        <xdr:cNvPr id="23" name="Chart 4">
          <a:extLst>
            <a:ext uri="{FF2B5EF4-FFF2-40B4-BE49-F238E27FC236}">
              <a16:creationId xmlns:a16="http://schemas.microsoft.com/office/drawing/2014/main" id="{00000000-0008-0000-06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19050</xdr:colOff>
      <xdr:row>347</xdr:row>
      <xdr:rowOff>38100</xdr:rowOff>
    </xdr:from>
    <xdr:to>
      <xdr:col>4</xdr:col>
      <xdr:colOff>409575</xdr:colOff>
      <xdr:row>369</xdr:row>
      <xdr:rowOff>19050</xdr:rowOff>
    </xdr:to>
    <xdr:graphicFrame macro="">
      <xdr:nvGraphicFramePr>
        <xdr:cNvPr id="24" name="Chart 4">
          <a:extLst>
            <a:ext uri="{FF2B5EF4-FFF2-40B4-BE49-F238E27FC236}">
              <a16:creationId xmlns:a16="http://schemas.microsoft.com/office/drawing/2014/main" id="{00000000-0008-0000-06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476250</xdr:colOff>
      <xdr:row>347</xdr:row>
      <xdr:rowOff>38100</xdr:rowOff>
    </xdr:from>
    <xdr:to>
      <xdr:col>8</xdr:col>
      <xdr:colOff>857250</xdr:colOff>
      <xdr:row>369</xdr:row>
      <xdr:rowOff>19050</xdr:rowOff>
    </xdr:to>
    <xdr:graphicFrame macro="">
      <xdr:nvGraphicFramePr>
        <xdr:cNvPr id="25" name="Chart 5">
          <a:extLst>
            <a:ext uri="{FF2B5EF4-FFF2-40B4-BE49-F238E27FC236}">
              <a16:creationId xmlns:a16="http://schemas.microsoft.com/office/drawing/2014/main" id="{00000000-0008-0000-06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57150</xdr:colOff>
      <xdr:row>391</xdr:row>
      <xdr:rowOff>66675</xdr:rowOff>
    </xdr:from>
    <xdr:to>
      <xdr:col>7</xdr:col>
      <xdr:colOff>1038225</xdr:colOff>
      <xdr:row>410</xdr:row>
      <xdr:rowOff>142875</xdr:rowOff>
    </xdr:to>
    <xdr:graphicFrame macro="">
      <xdr:nvGraphicFramePr>
        <xdr:cNvPr id="26" name="Chart 3">
          <a:extLst>
            <a:ext uri="{FF2B5EF4-FFF2-40B4-BE49-F238E27FC236}">
              <a16:creationId xmlns:a16="http://schemas.microsoft.com/office/drawing/2014/main" id="{00000000-0008-0000-06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66675</xdr:colOff>
      <xdr:row>371</xdr:row>
      <xdr:rowOff>76200</xdr:rowOff>
    </xdr:from>
    <xdr:to>
      <xdr:col>7</xdr:col>
      <xdr:colOff>1047750</xdr:colOff>
      <xdr:row>390</xdr:row>
      <xdr:rowOff>152400</xdr:rowOff>
    </xdr:to>
    <xdr:graphicFrame macro="">
      <xdr:nvGraphicFramePr>
        <xdr:cNvPr id="27" name="Chart 3">
          <a:extLst>
            <a:ext uri="{FF2B5EF4-FFF2-40B4-BE49-F238E27FC236}">
              <a16:creationId xmlns:a16="http://schemas.microsoft.com/office/drawing/2014/main" id="{00000000-0008-0000-06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317500</xdr:colOff>
      <xdr:row>4</xdr:row>
      <xdr:rowOff>84667</xdr:rowOff>
    </xdr:from>
    <xdr:to>
      <xdr:col>9</xdr:col>
      <xdr:colOff>497417</xdr:colOff>
      <xdr:row>7</xdr:row>
      <xdr:rowOff>48683</xdr:rowOff>
    </xdr:to>
    <xdr:sp macro="" textlink="">
      <xdr:nvSpPr>
        <xdr:cNvPr id="17" name="TextBox 16">
          <a:extLst>
            <a:ext uri="{FF2B5EF4-FFF2-40B4-BE49-F238E27FC236}">
              <a16:creationId xmlns:a16="http://schemas.microsoft.com/office/drawing/2014/main" id="{00000000-0008-0000-0600-000011000000}"/>
            </a:ext>
          </a:extLst>
        </xdr:cNvPr>
        <xdr:cNvSpPr txBox="1"/>
      </xdr:nvSpPr>
      <xdr:spPr>
        <a:xfrm>
          <a:off x="5598583" y="889000"/>
          <a:ext cx="5418667"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0" i="0" u="none" strike="noStrike">
              <a:solidFill>
                <a:schemeClr val="tx2"/>
              </a:solidFill>
              <a:latin typeface="+mn-lt"/>
              <a:ea typeface="+mn-ea"/>
              <a:cs typeface="+mn-cs"/>
            </a:rPr>
            <a:t>Inputs </a:t>
          </a:r>
          <a:r>
            <a:rPr lang="en-US" sz="1100" b="0" i="0" u="none" strike="noStrike" baseline="0">
              <a:solidFill>
                <a:schemeClr val="tx2"/>
              </a:solidFill>
              <a:latin typeface="+mn-lt"/>
              <a:ea typeface="+mn-ea"/>
              <a:cs typeface="+mn-cs"/>
            </a:rPr>
            <a:t>a</a:t>
          </a:r>
          <a:r>
            <a:rPr lang="en-US" sz="1100" b="0" i="0" u="none" strike="noStrike">
              <a:solidFill>
                <a:schemeClr val="tx2"/>
              </a:solidFill>
              <a:latin typeface="+mn-lt"/>
              <a:ea typeface="+mn-ea"/>
              <a:cs typeface="+mn-cs"/>
            </a:rPr>
            <a:t>re in White Cells. Cells with Formulas are Highlighted in Light Gray</a:t>
          </a:r>
          <a:r>
            <a:rPr lang="en-US" sz="1100" b="0" i="0" u="none" strike="noStrike" baseline="0">
              <a:solidFill>
                <a:schemeClr val="tx2"/>
              </a:solidFill>
              <a:latin typeface="+mn-lt"/>
              <a:ea typeface="+mn-ea"/>
              <a:cs typeface="+mn-cs"/>
            </a:rPr>
            <a:t> or Yellow. </a:t>
          </a:r>
          <a:endParaRPr lang="en-US" sz="1100" b="0" i="0" u="none" strike="noStrike">
            <a:solidFill>
              <a:schemeClr val="tx2"/>
            </a:solidFill>
            <a:latin typeface="+mn-lt"/>
            <a:ea typeface="+mn-ea"/>
            <a:cs typeface="+mn-cs"/>
          </a:endParaRPr>
        </a:p>
        <a:p>
          <a:r>
            <a:rPr lang="en-US" sz="1100" b="0" i="0" u="none" strike="noStrike">
              <a:solidFill>
                <a:schemeClr val="tx1">
                  <a:lumMod val="50000"/>
                  <a:lumOff val="50000"/>
                </a:schemeClr>
              </a:solidFill>
              <a:latin typeface="+mn-lt"/>
              <a:ea typeface="+mn-ea"/>
              <a:cs typeface="+mn-cs"/>
            </a:rPr>
            <a:t>Once</a:t>
          </a:r>
          <a:r>
            <a:rPr lang="en-US" sz="1100" b="0" i="0" u="none" strike="noStrike" baseline="0">
              <a:solidFill>
                <a:schemeClr val="tx1">
                  <a:lumMod val="50000"/>
                  <a:lumOff val="50000"/>
                </a:schemeClr>
              </a:solidFill>
              <a:latin typeface="+mn-lt"/>
              <a:ea typeface="+mn-ea"/>
              <a:cs typeface="+mn-cs"/>
            </a:rPr>
            <a:t> all data is input, you may manually hide empty rows for better  view.</a:t>
          </a:r>
          <a:r>
            <a:rPr lang="en-US">
              <a:solidFill>
                <a:schemeClr val="tx1">
                  <a:lumMod val="50000"/>
                  <a:lumOff val="50000"/>
                </a:schemeClr>
              </a:solidFill>
            </a:rPr>
            <a:t> </a:t>
          </a:r>
          <a:endParaRPr lang="en-US" sz="1100">
            <a:solidFill>
              <a:schemeClr val="tx1">
                <a:lumMod val="50000"/>
                <a:lumOff val="50000"/>
              </a:schemeClr>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295275</xdr:colOff>
      <xdr:row>2</xdr:row>
      <xdr:rowOff>76200</xdr:rowOff>
    </xdr:from>
    <xdr:to>
      <xdr:col>5</xdr:col>
      <xdr:colOff>904875</xdr:colOff>
      <xdr:row>3</xdr:row>
      <xdr:rowOff>171450</xdr:rowOff>
    </xdr:to>
    <xdr:sp macro="[0]!Next1" textlink="">
      <xdr:nvSpPr>
        <xdr:cNvPr id="8" name="Rectangle 7">
          <a:extLst>
            <a:ext uri="{FF2B5EF4-FFF2-40B4-BE49-F238E27FC236}">
              <a16:creationId xmlns:a16="http://schemas.microsoft.com/office/drawing/2014/main" id="{00000000-0008-0000-0700-000008000000}"/>
            </a:ext>
          </a:extLst>
        </xdr:cNvPr>
        <xdr:cNvSpPr/>
      </xdr:nvSpPr>
      <xdr:spPr>
        <a:xfrm>
          <a:off x="5572125" y="495300"/>
          <a:ext cx="1657350" cy="285750"/>
        </a:xfrm>
        <a:prstGeom prst="rect">
          <a:avLst/>
        </a:prstGeom>
        <a:gradFill flip="none" rotWithShape="1">
          <a:gsLst>
            <a:gs pos="100000">
              <a:schemeClr val="bg1">
                <a:lumMod val="75000"/>
              </a:schemeClr>
            </a:gs>
            <a:gs pos="100000">
              <a:schemeClr val="accent1">
                <a:lumMod val="50000"/>
              </a:schemeClr>
            </a:gs>
          </a:gsLst>
          <a:lin ang="16200000" scaled="0"/>
          <a:tileRect/>
        </a:gradFill>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100">
              <a:solidFill>
                <a:sysClr val="windowText" lastClr="000000"/>
              </a:solidFill>
            </a:rPr>
            <a:t>NEXT YEAR</a:t>
          </a:r>
        </a:p>
      </xdr:txBody>
    </xdr:sp>
    <xdr:clientData/>
  </xdr:twoCellAnchor>
  <xdr:twoCellAnchor>
    <xdr:from>
      <xdr:col>4</xdr:col>
      <xdr:colOff>304800</xdr:colOff>
      <xdr:row>0</xdr:row>
      <xdr:rowOff>180975</xdr:rowOff>
    </xdr:from>
    <xdr:to>
      <xdr:col>5</xdr:col>
      <xdr:colOff>904875</xdr:colOff>
      <xdr:row>2</xdr:row>
      <xdr:rowOff>47625</xdr:rowOff>
    </xdr:to>
    <xdr:sp macro="" textlink="">
      <xdr:nvSpPr>
        <xdr:cNvPr id="9" name="Rectangle 8">
          <a:hlinkClick xmlns:r="http://schemas.openxmlformats.org/officeDocument/2006/relationships" r:id="rId1"/>
          <a:extLst>
            <a:ext uri="{FF2B5EF4-FFF2-40B4-BE49-F238E27FC236}">
              <a16:creationId xmlns:a16="http://schemas.microsoft.com/office/drawing/2014/main" id="{00000000-0008-0000-0700-000009000000}"/>
            </a:ext>
          </a:extLst>
        </xdr:cNvPr>
        <xdr:cNvSpPr/>
      </xdr:nvSpPr>
      <xdr:spPr>
        <a:xfrm>
          <a:off x="5581650" y="180975"/>
          <a:ext cx="1647825" cy="28575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100"/>
            <a:t>MENU</a:t>
          </a:r>
        </a:p>
      </xdr:txBody>
    </xdr:sp>
    <xdr:clientData/>
  </xdr:twoCellAnchor>
  <xdr:twoCellAnchor>
    <xdr:from>
      <xdr:col>5</xdr:col>
      <xdr:colOff>971550</xdr:colOff>
      <xdr:row>0</xdr:row>
      <xdr:rowOff>180975</xdr:rowOff>
    </xdr:from>
    <xdr:to>
      <xdr:col>7</xdr:col>
      <xdr:colOff>600075</xdr:colOff>
      <xdr:row>2</xdr:row>
      <xdr:rowOff>38100</xdr:rowOff>
    </xdr:to>
    <xdr:sp macro="" textlink="">
      <xdr:nvSpPr>
        <xdr:cNvPr id="13" name="Rectangle 12">
          <a:hlinkClick xmlns:r="http://schemas.openxmlformats.org/officeDocument/2006/relationships" r:id="rId2"/>
          <a:extLst>
            <a:ext uri="{FF2B5EF4-FFF2-40B4-BE49-F238E27FC236}">
              <a16:creationId xmlns:a16="http://schemas.microsoft.com/office/drawing/2014/main" id="{00000000-0008-0000-0700-00000D000000}"/>
            </a:ext>
          </a:extLst>
        </xdr:cNvPr>
        <xdr:cNvSpPr/>
      </xdr:nvSpPr>
      <xdr:spPr>
        <a:xfrm>
          <a:off x="7296150" y="180975"/>
          <a:ext cx="1724025" cy="276225"/>
        </a:xfrm>
        <a:prstGeom prst="rect">
          <a:avLst/>
        </a:prstGeom>
        <a:solidFill>
          <a:schemeClr val="accent2">
            <a:lumMod val="50000"/>
          </a:schemeClr>
        </a:solidFill>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en-US" sz="1100"/>
            <a:t>INSTRUCTIONS</a:t>
          </a:r>
        </a:p>
      </xdr:txBody>
    </xdr:sp>
    <xdr:clientData/>
  </xdr:twoCellAnchor>
  <xdr:twoCellAnchor>
    <xdr:from>
      <xdr:col>5</xdr:col>
      <xdr:colOff>971549</xdr:colOff>
      <xdr:row>2</xdr:row>
      <xdr:rowOff>76200</xdr:rowOff>
    </xdr:from>
    <xdr:to>
      <xdr:col>7</xdr:col>
      <xdr:colOff>600074</xdr:colOff>
      <xdr:row>3</xdr:row>
      <xdr:rowOff>171450</xdr:rowOff>
    </xdr:to>
    <xdr:sp macro="" textlink="">
      <xdr:nvSpPr>
        <xdr:cNvPr id="14" name="Rectangle 13">
          <a:hlinkClick xmlns:r="http://schemas.openxmlformats.org/officeDocument/2006/relationships" r:id="rId3"/>
          <a:extLst>
            <a:ext uri="{FF2B5EF4-FFF2-40B4-BE49-F238E27FC236}">
              <a16:creationId xmlns:a16="http://schemas.microsoft.com/office/drawing/2014/main" id="{00000000-0008-0000-0700-00000E000000}"/>
            </a:ext>
          </a:extLst>
        </xdr:cNvPr>
        <xdr:cNvSpPr/>
      </xdr:nvSpPr>
      <xdr:spPr>
        <a:xfrm>
          <a:off x="7296149" y="495300"/>
          <a:ext cx="1724025" cy="285750"/>
        </a:xfrm>
        <a:prstGeom prst="rect">
          <a:avLst/>
        </a:prstGeom>
        <a:solidFill>
          <a:schemeClr val="accent2">
            <a:lumMod val="50000"/>
          </a:schemeClr>
        </a:solidFill>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en-US" sz="1100"/>
            <a:t>GLOSSARY</a:t>
          </a:r>
        </a:p>
      </xdr:txBody>
    </xdr:sp>
    <xdr:clientData/>
  </xdr:twoCellAnchor>
  <xdr:twoCellAnchor>
    <xdr:from>
      <xdr:col>7</xdr:col>
      <xdr:colOff>657225</xdr:colOff>
      <xdr:row>0</xdr:row>
      <xdr:rowOff>180975</xdr:rowOff>
    </xdr:from>
    <xdr:to>
      <xdr:col>9</xdr:col>
      <xdr:colOff>552450</xdr:colOff>
      <xdr:row>3</xdr:row>
      <xdr:rowOff>41275</xdr:rowOff>
    </xdr:to>
    <xdr:sp macro="" textlink="">
      <xdr:nvSpPr>
        <xdr:cNvPr id="15" name="Rectangle 14">
          <a:hlinkClick xmlns:r="http://schemas.openxmlformats.org/officeDocument/2006/relationships" r:id="rId4"/>
          <a:extLst>
            <a:ext uri="{FF2B5EF4-FFF2-40B4-BE49-F238E27FC236}">
              <a16:creationId xmlns:a16="http://schemas.microsoft.com/office/drawing/2014/main" id="{00000000-0008-0000-0700-00000F000000}"/>
            </a:ext>
          </a:extLst>
        </xdr:cNvPr>
        <xdr:cNvSpPr/>
      </xdr:nvSpPr>
      <xdr:spPr>
        <a:xfrm>
          <a:off x="9077325" y="180975"/>
          <a:ext cx="1990725" cy="4699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marL="0" indent="0" algn="ctr"/>
          <a:r>
            <a:rPr lang="en-US" sz="1100">
              <a:solidFill>
                <a:schemeClr val="lt1"/>
              </a:solidFill>
              <a:latin typeface="+mn-lt"/>
              <a:ea typeface="+mn-ea"/>
              <a:cs typeface="+mn-cs"/>
            </a:rPr>
            <a:t>NEXT</a:t>
          </a:r>
        </a:p>
        <a:p>
          <a:pPr algn="ctr"/>
          <a:r>
            <a:rPr lang="en-US" sz="1100">
              <a:solidFill>
                <a:schemeClr val="lt1"/>
              </a:solidFill>
              <a:latin typeface="+mn-lt"/>
              <a:ea typeface="+mn-ea"/>
              <a:cs typeface="+mn-cs"/>
            </a:rPr>
            <a:t>CORE</a:t>
          </a:r>
          <a:r>
            <a:rPr lang="en-US" sz="1100" baseline="0">
              <a:solidFill>
                <a:schemeClr val="lt1"/>
              </a:solidFill>
              <a:latin typeface="+mn-lt"/>
              <a:ea typeface="+mn-ea"/>
              <a:cs typeface="+mn-cs"/>
            </a:rPr>
            <a:t> COST SUMMARY/INPUT</a:t>
          </a:r>
          <a:endParaRPr lang="en-US" sz="1100">
            <a:solidFill>
              <a:schemeClr val="lt1"/>
            </a:solidFill>
            <a:latin typeface="+mn-lt"/>
            <a:ea typeface="+mn-ea"/>
            <a:cs typeface="+mn-cs"/>
          </a:endParaRPr>
        </a:p>
      </xdr:txBody>
    </xdr:sp>
    <xdr:clientData/>
  </xdr:twoCellAnchor>
  <xdr:twoCellAnchor>
    <xdr:from>
      <xdr:col>1</xdr:col>
      <xdr:colOff>19050</xdr:colOff>
      <xdr:row>327</xdr:row>
      <xdr:rowOff>19050</xdr:rowOff>
    </xdr:from>
    <xdr:to>
      <xdr:col>7</xdr:col>
      <xdr:colOff>1000125</xdr:colOff>
      <xdr:row>346</xdr:row>
      <xdr:rowOff>95250</xdr:rowOff>
    </xdr:to>
    <xdr:graphicFrame macro="">
      <xdr:nvGraphicFramePr>
        <xdr:cNvPr id="10" name="Chart 3">
          <a:extLst>
            <a:ext uri="{FF2B5EF4-FFF2-40B4-BE49-F238E27FC236}">
              <a16:creationId xmlns:a16="http://schemas.microsoft.com/office/drawing/2014/main" id="{00000000-0008-0000-07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307</xdr:row>
      <xdr:rowOff>57150</xdr:rowOff>
    </xdr:from>
    <xdr:to>
      <xdr:col>7</xdr:col>
      <xdr:colOff>990600</xdr:colOff>
      <xdr:row>326</xdr:row>
      <xdr:rowOff>133350</xdr:rowOff>
    </xdr:to>
    <xdr:graphicFrame macro="">
      <xdr:nvGraphicFramePr>
        <xdr:cNvPr id="17" name="Chart 4">
          <a:extLst>
            <a:ext uri="{FF2B5EF4-FFF2-40B4-BE49-F238E27FC236}">
              <a16:creationId xmlns:a16="http://schemas.microsoft.com/office/drawing/2014/main" id="{00000000-0008-0000-07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19050</xdr:colOff>
      <xdr:row>347</xdr:row>
      <xdr:rowOff>38100</xdr:rowOff>
    </xdr:from>
    <xdr:to>
      <xdr:col>4</xdr:col>
      <xdr:colOff>409575</xdr:colOff>
      <xdr:row>369</xdr:row>
      <xdr:rowOff>19050</xdr:rowOff>
    </xdr:to>
    <xdr:graphicFrame macro="">
      <xdr:nvGraphicFramePr>
        <xdr:cNvPr id="18" name="Chart 4">
          <a:extLst>
            <a:ext uri="{FF2B5EF4-FFF2-40B4-BE49-F238E27FC236}">
              <a16:creationId xmlns:a16="http://schemas.microsoft.com/office/drawing/2014/main" id="{00000000-0008-0000-07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476250</xdr:colOff>
      <xdr:row>347</xdr:row>
      <xdr:rowOff>38100</xdr:rowOff>
    </xdr:from>
    <xdr:to>
      <xdr:col>8</xdr:col>
      <xdr:colOff>857250</xdr:colOff>
      <xdr:row>369</xdr:row>
      <xdr:rowOff>19050</xdr:rowOff>
    </xdr:to>
    <xdr:graphicFrame macro="">
      <xdr:nvGraphicFramePr>
        <xdr:cNvPr id="19" name="Chart 5">
          <a:extLst>
            <a:ext uri="{FF2B5EF4-FFF2-40B4-BE49-F238E27FC236}">
              <a16:creationId xmlns:a16="http://schemas.microsoft.com/office/drawing/2014/main" id="{00000000-0008-0000-07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38100</xdr:colOff>
      <xdr:row>391</xdr:row>
      <xdr:rowOff>85725</xdr:rowOff>
    </xdr:from>
    <xdr:to>
      <xdr:col>7</xdr:col>
      <xdr:colOff>1019175</xdr:colOff>
      <xdr:row>411</xdr:row>
      <xdr:rowOff>0</xdr:rowOff>
    </xdr:to>
    <xdr:graphicFrame macro="">
      <xdr:nvGraphicFramePr>
        <xdr:cNvPr id="20" name="Chart 3">
          <a:extLst>
            <a:ext uri="{FF2B5EF4-FFF2-40B4-BE49-F238E27FC236}">
              <a16:creationId xmlns:a16="http://schemas.microsoft.com/office/drawing/2014/main" id="{00000000-0008-0000-07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47625</xdr:colOff>
      <xdr:row>371</xdr:row>
      <xdr:rowOff>95250</xdr:rowOff>
    </xdr:from>
    <xdr:to>
      <xdr:col>7</xdr:col>
      <xdr:colOff>1028700</xdr:colOff>
      <xdr:row>391</xdr:row>
      <xdr:rowOff>9525</xdr:rowOff>
    </xdr:to>
    <xdr:graphicFrame macro="">
      <xdr:nvGraphicFramePr>
        <xdr:cNvPr id="21" name="Chart 3">
          <a:extLst>
            <a:ext uri="{FF2B5EF4-FFF2-40B4-BE49-F238E27FC236}">
              <a16:creationId xmlns:a16="http://schemas.microsoft.com/office/drawing/2014/main" id="{00000000-0008-0000-07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342900</xdr:colOff>
      <xdr:row>4</xdr:row>
      <xdr:rowOff>114300</xdr:rowOff>
    </xdr:from>
    <xdr:to>
      <xdr:col>9</xdr:col>
      <xdr:colOff>552450</xdr:colOff>
      <xdr:row>7</xdr:row>
      <xdr:rowOff>76200</xdr:rowOff>
    </xdr:to>
    <xdr:sp macro="" textlink="">
      <xdr:nvSpPr>
        <xdr:cNvPr id="22" name="TextBox 21">
          <a:extLst>
            <a:ext uri="{FF2B5EF4-FFF2-40B4-BE49-F238E27FC236}">
              <a16:creationId xmlns:a16="http://schemas.microsoft.com/office/drawing/2014/main" id="{00000000-0008-0000-0700-000016000000}"/>
            </a:ext>
          </a:extLst>
        </xdr:cNvPr>
        <xdr:cNvSpPr txBox="1"/>
      </xdr:nvSpPr>
      <xdr:spPr>
        <a:xfrm>
          <a:off x="5619750" y="914400"/>
          <a:ext cx="5448300"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0" i="0" u="none" strike="noStrike">
              <a:solidFill>
                <a:schemeClr val="tx2"/>
              </a:solidFill>
              <a:latin typeface="+mn-lt"/>
              <a:ea typeface="+mn-ea"/>
              <a:cs typeface="+mn-cs"/>
            </a:rPr>
            <a:t>Inputs </a:t>
          </a:r>
          <a:r>
            <a:rPr lang="en-US" sz="1100" b="0" i="0" u="none" strike="noStrike" baseline="0">
              <a:solidFill>
                <a:schemeClr val="tx2"/>
              </a:solidFill>
              <a:latin typeface="+mn-lt"/>
              <a:ea typeface="+mn-ea"/>
              <a:cs typeface="+mn-cs"/>
            </a:rPr>
            <a:t>a</a:t>
          </a:r>
          <a:r>
            <a:rPr lang="en-US" sz="1100" b="0" i="0" u="none" strike="noStrike">
              <a:solidFill>
                <a:schemeClr val="tx2"/>
              </a:solidFill>
              <a:latin typeface="+mn-lt"/>
              <a:ea typeface="+mn-ea"/>
              <a:cs typeface="+mn-cs"/>
            </a:rPr>
            <a:t>re in White Cells. Cells with Formulas are Highlighted in Light Gray</a:t>
          </a:r>
          <a:r>
            <a:rPr lang="en-US" sz="1100" b="0" i="0" u="none" strike="noStrike" baseline="0">
              <a:solidFill>
                <a:schemeClr val="tx2"/>
              </a:solidFill>
              <a:latin typeface="+mn-lt"/>
              <a:ea typeface="+mn-ea"/>
              <a:cs typeface="+mn-cs"/>
            </a:rPr>
            <a:t> or Yellow. </a:t>
          </a:r>
          <a:endParaRPr lang="en-US" sz="1100" b="0" i="0" u="none" strike="noStrike">
            <a:solidFill>
              <a:schemeClr val="tx2"/>
            </a:solidFill>
            <a:latin typeface="+mn-lt"/>
            <a:ea typeface="+mn-ea"/>
            <a:cs typeface="+mn-cs"/>
          </a:endParaRPr>
        </a:p>
        <a:p>
          <a:r>
            <a:rPr lang="en-US" sz="1100" b="0" i="0" u="none" strike="noStrike">
              <a:solidFill>
                <a:schemeClr val="tx1">
                  <a:lumMod val="50000"/>
                  <a:lumOff val="50000"/>
                </a:schemeClr>
              </a:solidFill>
              <a:latin typeface="+mn-lt"/>
              <a:ea typeface="+mn-ea"/>
              <a:cs typeface="+mn-cs"/>
            </a:rPr>
            <a:t>Once</a:t>
          </a:r>
          <a:r>
            <a:rPr lang="en-US" sz="1100" b="0" i="0" u="none" strike="noStrike" baseline="0">
              <a:solidFill>
                <a:schemeClr val="tx1">
                  <a:lumMod val="50000"/>
                  <a:lumOff val="50000"/>
                </a:schemeClr>
              </a:solidFill>
              <a:latin typeface="+mn-lt"/>
              <a:ea typeface="+mn-ea"/>
              <a:cs typeface="+mn-cs"/>
            </a:rPr>
            <a:t> all data is input, you may manually hide empty rows for better  view.</a:t>
          </a:r>
          <a:r>
            <a:rPr lang="en-US">
              <a:solidFill>
                <a:schemeClr val="tx1">
                  <a:lumMod val="50000"/>
                  <a:lumOff val="50000"/>
                </a:schemeClr>
              </a:solidFill>
            </a:rPr>
            <a:t> </a:t>
          </a:r>
          <a:endParaRPr lang="en-US" sz="1100">
            <a:solidFill>
              <a:schemeClr val="tx1">
                <a:lumMod val="50000"/>
                <a:lumOff val="50000"/>
              </a:schemeClr>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323850</xdr:colOff>
      <xdr:row>2</xdr:row>
      <xdr:rowOff>76200</xdr:rowOff>
    </xdr:from>
    <xdr:to>
      <xdr:col>5</xdr:col>
      <xdr:colOff>933450</xdr:colOff>
      <xdr:row>3</xdr:row>
      <xdr:rowOff>171450</xdr:rowOff>
    </xdr:to>
    <xdr:sp macro="[0]!Next1" textlink="">
      <xdr:nvSpPr>
        <xdr:cNvPr id="8" name="Rectangle 7">
          <a:extLst>
            <a:ext uri="{FF2B5EF4-FFF2-40B4-BE49-F238E27FC236}">
              <a16:creationId xmlns:a16="http://schemas.microsoft.com/office/drawing/2014/main" id="{00000000-0008-0000-0800-000008000000}"/>
            </a:ext>
          </a:extLst>
        </xdr:cNvPr>
        <xdr:cNvSpPr/>
      </xdr:nvSpPr>
      <xdr:spPr>
        <a:xfrm>
          <a:off x="5600700" y="495300"/>
          <a:ext cx="1657350" cy="285750"/>
        </a:xfrm>
        <a:prstGeom prst="rect">
          <a:avLst/>
        </a:prstGeom>
        <a:gradFill flip="none" rotWithShape="1">
          <a:gsLst>
            <a:gs pos="100000">
              <a:schemeClr val="bg1">
                <a:lumMod val="75000"/>
              </a:schemeClr>
            </a:gs>
            <a:gs pos="100000">
              <a:schemeClr val="accent1">
                <a:lumMod val="50000"/>
              </a:schemeClr>
            </a:gs>
          </a:gsLst>
          <a:lin ang="16200000" scaled="0"/>
          <a:tileRect/>
        </a:gradFill>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100">
              <a:solidFill>
                <a:sysClr val="windowText" lastClr="000000"/>
              </a:solidFill>
            </a:rPr>
            <a:t>NEXT YEAR</a:t>
          </a:r>
        </a:p>
      </xdr:txBody>
    </xdr:sp>
    <xdr:clientData/>
  </xdr:twoCellAnchor>
  <xdr:twoCellAnchor>
    <xdr:from>
      <xdr:col>4</xdr:col>
      <xdr:colOff>333375</xdr:colOff>
      <xdr:row>0</xdr:row>
      <xdr:rowOff>180975</xdr:rowOff>
    </xdr:from>
    <xdr:to>
      <xdr:col>5</xdr:col>
      <xdr:colOff>933450</xdr:colOff>
      <xdr:row>2</xdr:row>
      <xdr:rowOff>47625</xdr:rowOff>
    </xdr:to>
    <xdr:sp macro="" textlink="">
      <xdr:nvSpPr>
        <xdr:cNvPr id="9" name="Rectangle 8">
          <a:hlinkClick xmlns:r="http://schemas.openxmlformats.org/officeDocument/2006/relationships" r:id="rId1"/>
          <a:extLst>
            <a:ext uri="{FF2B5EF4-FFF2-40B4-BE49-F238E27FC236}">
              <a16:creationId xmlns:a16="http://schemas.microsoft.com/office/drawing/2014/main" id="{00000000-0008-0000-0800-000009000000}"/>
            </a:ext>
          </a:extLst>
        </xdr:cNvPr>
        <xdr:cNvSpPr/>
      </xdr:nvSpPr>
      <xdr:spPr>
        <a:xfrm>
          <a:off x="5610225" y="180975"/>
          <a:ext cx="1647825" cy="28575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100"/>
            <a:t>MENU</a:t>
          </a:r>
        </a:p>
      </xdr:txBody>
    </xdr:sp>
    <xdr:clientData/>
  </xdr:twoCellAnchor>
  <xdr:twoCellAnchor>
    <xdr:from>
      <xdr:col>5</xdr:col>
      <xdr:colOff>1000125</xdr:colOff>
      <xdr:row>0</xdr:row>
      <xdr:rowOff>180975</xdr:rowOff>
    </xdr:from>
    <xdr:to>
      <xdr:col>7</xdr:col>
      <xdr:colOff>628650</xdr:colOff>
      <xdr:row>2</xdr:row>
      <xdr:rowOff>38100</xdr:rowOff>
    </xdr:to>
    <xdr:sp macro="" textlink="">
      <xdr:nvSpPr>
        <xdr:cNvPr id="13" name="Rectangle 12">
          <a:hlinkClick xmlns:r="http://schemas.openxmlformats.org/officeDocument/2006/relationships" r:id="rId2"/>
          <a:extLst>
            <a:ext uri="{FF2B5EF4-FFF2-40B4-BE49-F238E27FC236}">
              <a16:creationId xmlns:a16="http://schemas.microsoft.com/office/drawing/2014/main" id="{00000000-0008-0000-0800-00000D000000}"/>
            </a:ext>
          </a:extLst>
        </xdr:cNvPr>
        <xdr:cNvSpPr/>
      </xdr:nvSpPr>
      <xdr:spPr>
        <a:xfrm>
          <a:off x="7324725" y="180975"/>
          <a:ext cx="1724025" cy="276225"/>
        </a:xfrm>
        <a:prstGeom prst="rect">
          <a:avLst/>
        </a:prstGeom>
        <a:solidFill>
          <a:schemeClr val="accent2">
            <a:lumMod val="50000"/>
          </a:schemeClr>
        </a:solidFill>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en-US" sz="1100"/>
            <a:t>INSTRUCTIONS</a:t>
          </a:r>
        </a:p>
      </xdr:txBody>
    </xdr:sp>
    <xdr:clientData/>
  </xdr:twoCellAnchor>
  <xdr:twoCellAnchor>
    <xdr:from>
      <xdr:col>5</xdr:col>
      <xdr:colOff>1000124</xdr:colOff>
      <xdr:row>2</xdr:row>
      <xdr:rowOff>76200</xdr:rowOff>
    </xdr:from>
    <xdr:to>
      <xdr:col>7</xdr:col>
      <xdr:colOff>628649</xdr:colOff>
      <xdr:row>3</xdr:row>
      <xdr:rowOff>171450</xdr:rowOff>
    </xdr:to>
    <xdr:sp macro="" textlink="">
      <xdr:nvSpPr>
        <xdr:cNvPr id="14" name="Rectangle 13">
          <a:hlinkClick xmlns:r="http://schemas.openxmlformats.org/officeDocument/2006/relationships" r:id="rId3"/>
          <a:extLst>
            <a:ext uri="{FF2B5EF4-FFF2-40B4-BE49-F238E27FC236}">
              <a16:creationId xmlns:a16="http://schemas.microsoft.com/office/drawing/2014/main" id="{00000000-0008-0000-0800-00000E000000}"/>
            </a:ext>
          </a:extLst>
        </xdr:cNvPr>
        <xdr:cNvSpPr/>
      </xdr:nvSpPr>
      <xdr:spPr>
        <a:xfrm>
          <a:off x="7324724" y="495300"/>
          <a:ext cx="1724025" cy="285750"/>
        </a:xfrm>
        <a:prstGeom prst="rect">
          <a:avLst/>
        </a:prstGeom>
        <a:solidFill>
          <a:schemeClr val="accent2">
            <a:lumMod val="50000"/>
          </a:schemeClr>
        </a:solidFill>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en-US" sz="1100"/>
            <a:t>GLOSSARY</a:t>
          </a:r>
        </a:p>
      </xdr:txBody>
    </xdr:sp>
    <xdr:clientData/>
  </xdr:twoCellAnchor>
  <xdr:twoCellAnchor>
    <xdr:from>
      <xdr:col>7</xdr:col>
      <xdr:colOff>676275</xdr:colOff>
      <xdr:row>0</xdr:row>
      <xdr:rowOff>180975</xdr:rowOff>
    </xdr:from>
    <xdr:to>
      <xdr:col>9</xdr:col>
      <xdr:colOff>571500</xdr:colOff>
      <xdr:row>3</xdr:row>
      <xdr:rowOff>41275</xdr:rowOff>
    </xdr:to>
    <xdr:sp macro="" textlink="">
      <xdr:nvSpPr>
        <xdr:cNvPr id="15" name="Rectangle 14">
          <a:hlinkClick xmlns:r="http://schemas.openxmlformats.org/officeDocument/2006/relationships" r:id="rId4"/>
          <a:extLst>
            <a:ext uri="{FF2B5EF4-FFF2-40B4-BE49-F238E27FC236}">
              <a16:creationId xmlns:a16="http://schemas.microsoft.com/office/drawing/2014/main" id="{00000000-0008-0000-0800-00000F000000}"/>
            </a:ext>
          </a:extLst>
        </xdr:cNvPr>
        <xdr:cNvSpPr/>
      </xdr:nvSpPr>
      <xdr:spPr>
        <a:xfrm>
          <a:off x="9096375" y="180975"/>
          <a:ext cx="1990725" cy="4699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marL="0" indent="0" algn="ctr"/>
          <a:r>
            <a:rPr lang="en-US" sz="1100">
              <a:solidFill>
                <a:schemeClr val="lt1"/>
              </a:solidFill>
              <a:latin typeface="+mn-lt"/>
              <a:ea typeface="+mn-ea"/>
              <a:cs typeface="+mn-cs"/>
            </a:rPr>
            <a:t>NEXT</a:t>
          </a:r>
        </a:p>
        <a:p>
          <a:pPr algn="ctr"/>
          <a:r>
            <a:rPr lang="en-US" sz="1100">
              <a:solidFill>
                <a:schemeClr val="lt1"/>
              </a:solidFill>
              <a:latin typeface="+mn-lt"/>
              <a:ea typeface="+mn-ea"/>
              <a:cs typeface="+mn-cs"/>
            </a:rPr>
            <a:t>CORE</a:t>
          </a:r>
          <a:r>
            <a:rPr lang="en-US" sz="1100" baseline="0">
              <a:solidFill>
                <a:schemeClr val="lt1"/>
              </a:solidFill>
              <a:latin typeface="+mn-lt"/>
              <a:ea typeface="+mn-ea"/>
              <a:cs typeface="+mn-cs"/>
            </a:rPr>
            <a:t> COST SUMMARY/INPUT</a:t>
          </a:r>
          <a:endParaRPr lang="en-US" sz="1100">
            <a:solidFill>
              <a:schemeClr val="lt1"/>
            </a:solidFill>
            <a:latin typeface="+mn-lt"/>
            <a:ea typeface="+mn-ea"/>
            <a:cs typeface="+mn-cs"/>
          </a:endParaRPr>
        </a:p>
      </xdr:txBody>
    </xdr:sp>
    <xdr:clientData/>
  </xdr:twoCellAnchor>
  <xdr:twoCellAnchor>
    <xdr:from>
      <xdr:col>1</xdr:col>
      <xdr:colOff>19050</xdr:colOff>
      <xdr:row>327</xdr:row>
      <xdr:rowOff>19050</xdr:rowOff>
    </xdr:from>
    <xdr:to>
      <xdr:col>7</xdr:col>
      <xdr:colOff>1000125</xdr:colOff>
      <xdr:row>346</xdr:row>
      <xdr:rowOff>95250</xdr:rowOff>
    </xdr:to>
    <xdr:graphicFrame macro="">
      <xdr:nvGraphicFramePr>
        <xdr:cNvPr id="10" name="Chart 3">
          <a:extLst>
            <a:ext uri="{FF2B5EF4-FFF2-40B4-BE49-F238E27FC236}">
              <a16:creationId xmlns:a16="http://schemas.microsoft.com/office/drawing/2014/main" id="{00000000-0008-0000-08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307</xdr:row>
      <xdr:rowOff>57150</xdr:rowOff>
    </xdr:from>
    <xdr:to>
      <xdr:col>7</xdr:col>
      <xdr:colOff>990600</xdr:colOff>
      <xdr:row>326</xdr:row>
      <xdr:rowOff>133350</xdr:rowOff>
    </xdr:to>
    <xdr:graphicFrame macro="">
      <xdr:nvGraphicFramePr>
        <xdr:cNvPr id="17" name="Chart 4">
          <a:extLst>
            <a:ext uri="{FF2B5EF4-FFF2-40B4-BE49-F238E27FC236}">
              <a16:creationId xmlns:a16="http://schemas.microsoft.com/office/drawing/2014/main" id="{00000000-0008-0000-08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19050</xdr:colOff>
      <xdr:row>347</xdr:row>
      <xdr:rowOff>38100</xdr:rowOff>
    </xdr:from>
    <xdr:to>
      <xdr:col>4</xdr:col>
      <xdr:colOff>409575</xdr:colOff>
      <xdr:row>369</xdr:row>
      <xdr:rowOff>19050</xdr:rowOff>
    </xdr:to>
    <xdr:graphicFrame macro="">
      <xdr:nvGraphicFramePr>
        <xdr:cNvPr id="18" name="Chart 4">
          <a:extLst>
            <a:ext uri="{FF2B5EF4-FFF2-40B4-BE49-F238E27FC236}">
              <a16:creationId xmlns:a16="http://schemas.microsoft.com/office/drawing/2014/main" id="{00000000-0008-0000-08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476250</xdr:colOff>
      <xdr:row>347</xdr:row>
      <xdr:rowOff>38100</xdr:rowOff>
    </xdr:from>
    <xdr:to>
      <xdr:col>8</xdr:col>
      <xdr:colOff>857250</xdr:colOff>
      <xdr:row>369</xdr:row>
      <xdr:rowOff>19050</xdr:rowOff>
    </xdr:to>
    <xdr:graphicFrame macro="">
      <xdr:nvGraphicFramePr>
        <xdr:cNvPr id="19" name="Chart 5">
          <a:extLst>
            <a:ext uri="{FF2B5EF4-FFF2-40B4-BE49-F238E27FC236}">
              <a16:creationId xmlns:a16="http://schemas.microsoft.com/office/drawing/2014/main" id="{00000000-0008-0000-08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57150</xdr:colOff>
      <xdr:row>391</xdr:row>
      <xdr:rowOff>95250</xdr:rowOff>
    </xdr:from>
    <xdr:to>
      <xdr:col>7</xdr:col>
      <xdr:colOff>1038225</xdr:colOff>
      <xdr:row>411</xdr:row>
      <xdr:rowOff>19050</xdr:rowOff>
    </xdr:to>
    <xdr:graphicFrame macro="">
      <xdr:nvGraphicFramePr>
        <xdr:cNvPr id="20" name="Chart 3">
          <a:extLst>
            <a:ext uri="{FF2B5EF4-FFF2-40B4-BE49-F238E27FC236}">
              <a16:creationId xmlns:a16="http://schemas.microsoft.com/office/drawing/2014/main" id="{00000000-0008-0000-08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66675</xdr:colOff>
      <xdr:row>371</xdr:row>
      <xdr:rowOff>104775</xdr:rowOff>
    </xdr:from>
    <xdr:to>
      <xdr:col>7</xdr:col>
      <xdr:colOff>1047750</xdr:colOff>
      <xdr:row>391</xdr:row>
      <xdr:rowOff>28575</xdr:rowOff>
    </xdr:to>
    <xdr:graphicFrame macro="">
      <xdr:nvGraphicFramePr>
        <xdr:cNvPr id="21" name="Chart 3">
          <a:extLst>
            <a:ext uri="{FF2B5EF4-FFF2-40B4-BE49-F238E27FC236}">
              <a16:creationId xmlns:a16="http://schemas.microsoft.com/office/drawing/2014/main" id="{00000000-0008-0000-08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314325</xdr:colOff>
      <xdr:row>4</xdr:row>
      <xdr:rowOff>95250</xdr:rowOff>
    </xdr:from>
    <xdr:to>
      <xdr:col>9</xdr:col>
      <xdr:colOff>494242</xdr:colOff>
      <xdr:row>7</xdr:row>
      <xdr:rowOff>57150</xdr:rowOff>
    </xdr:to>
    <xdr:sp macro="" textlink="">
      <xdr:nvSpPr>
        <xdr:cNvPr id="22" name="TextBox 21">
          <a:extLst>
            <a:ext uri="{FF2B5EF4-FFF2-40B4-BE49-F238E27FC236}">
              <a16:creationId xmlns:a16="http://schemas.microsoft.com/office/drawing/2014/main" id="{00000000-0008-0000-0800-000016000000}"/>
            </a:ext>
          </a:extLst>
        </xdr:cNvPr>
        <xdr:cNvSpPr txBox="1"/>
      </xdr:nvSpPr>
      <xdr:spPr>
        <a:xfrm>
          <a:off x="5591175" y="895350"/>
          <a:ext cx="5418667"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0" i="0" u="none" strike="noStrike">
              <a:solidFill>
                <a:schemeClr val="tx2"/>
              </a:solidFill>
              <a:latin typeface="+mn-lt"/>
              <a:ea typeface="+mn-ea"/>
              <a:cs typeface="+mn-cs"/>
            </a:rPr>
            <a:t>Inputs </a:t>
          </a:r>
          <a:r>
            <a:rPr lang="en-US" sz="1100" b="0" i="0" u="none" strike="noStrike" baseline="0">
              <a:solidFill>
                <a:schemeClr val="tx2"/>
              </a:solidFill>
              <a:latin typeface="+mn-lt"/>
              <a:ea typeface="+mn-ea"/>
              <a:cs typeface="+mn-cs"/>
            </a:rPr>
            <a:t>a</a:t>
          </a:r>
          <a:r>
            <a:rPr lang="en-US" sz="1100" b="0" i="0" u="none" strike="noStrike">
              <a:solidFill>
                <a:schemeClr val="tx2"/>
              </a:solidFill>
              <a:latin typeface="+mn-lt"/>
              <a:ea typeface="+mn-ea"/>
              <a:cs typeface="+mn-cs"/>
            </a:rPr>
            <a:t>re in White Cells. Cells with Formulas are Highlighted in Light Gray</a:t>
          </a:r>
          <a:r>
            <a:rPr lang="en-US" sz="1100" b="0" i="0" u="none" strike="noStrike" baseline="0">
              <a:solidFill>
                <a:schemeClr val="tx2"/>
              </a:solidFill>
              <a:latin typeface="+mn-lt"/>
              <a:ea typeface="+mn-ea"/>
              <a:cs typeface="+mn-cs"/>
            </a:rPr>
            <a:t> or Yellow. </a:t>
          </a:r>
          <a:endParaRPr lang="en-US" sz="1100" b="0" i="0" u="none" strike="noStrike">
            <a:solidFill>
              <a:schemeClr val="tx2"/>
            </a:solidFill>
            <a:latin typeface="+mn-lt"/>
            <a:ea typeface="+mn-ea"/>
            <a:cs typeface="+mn-cs"/>
          </a:endParaRPr>
        </a:p>
        <a:p>
          <a:r>
            <a:rPr lang="en-US" sz="1100" b="0" i="0" u="none" strike="noStrike">
              <a:solidFill>
                <a:schemeClr val="tx1">
                  <a:lumMod val="50000"/>
                  <a:lumOff val="50000"/>
                </a:schemeClr>
              </a:solidFill>
              <a:latin typeface="+mn-lt"/>
              <a:ea typeface="+mn-ea"/>
              <a:cs typeface="+mn-cs"/>
            </a:rPr>
            <a:t>Once</a:t>
          </a:r>
          <a:r>
            <a:rPr lang="en-US" sz="1100" b="0" i="0" u="none" strike="noStrike" baseline="0">
              <a:solidFill>
                <a:schemeClr val="tx1">
                  <a:lumMod val="50000"/>
                  <a:lumOff val="50000"/>
                </a:schemeClr>
              </a:solidFill>
              <a:latin typeface="+mn-lt"/>
              <a:ea typeface="+mn-ea"/>
              <a:cs typeface="+mn-cs"/>
            </a:rPr>
            <a:t> all data is input, you may manually hide empty rows for better  view.</a:t>
          </a:r>
          <a:r>
            <a:rPr lang="en-US">
              <a:solidFill>
                <a:schemeClr val="tx1">
                  <a:lumMod val="50000"/>
                  <a:lumOff val="50000"/>
                </a:schemeClr>
              </a:solidFill>
            </a:rPr>
            <a:t> </a:t>
          </a:r>
          <a:endParaRPr lang="en-US" sz="1100">
            <a:solidFill>
              <a:schemeClr val="tx1">
                <a:lumMod val="50000"/>
                <a:lumOff val="50000"/>
              </a:schemeClr>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285750</xdr:colOff>
      <xdr:row>2</xdr:row>
      <xdr:rowOff>76200</xdr:rowOff>
    </xdr:from>
    <xdr:to>
      <xdr:col>5</xdr:col>
      <xdr:colOff>895350</xdr:colOff>
      <xdr:row>3</xdr:row>
      <xdr:rowOff>171450</xdr:rowOff>
    </xdr:to>
    <xdr:sp macro="[0]!Next1" textlink="">
      <xdr:nvSpPr>
        <xdr:cNvPr id="8" name="Rectangle 7">
          <a:extLst>
            <a:ext uri="{FF2B5EF4-FFF2-40B4-BE49-F238E27FC236}">
              <a16:creationId xmlns:a16="http://schemas.microsoft.com/office/drawing/2014/main" id="{00000000-0008-0000-0900-000008000000}"/>
            </a:ext>
          </a:extLst>
        </xdr:cNvPr>
        <xdr:cNvSpPr/>
      </xdr:nvSpPr>
      <xdr:spPr>
        <a:xfrm>
          <a:off x="5562600" y="495300"/>
          <a:ext cx="1657350" cy="285750"/>
        </a:xfrm>
        <a:prstGeom prst="rect">
          <a:avLst/>
        </a:prstGeom>
        <a:gradFill flip="none" rotWithShape="1">
          <a:gsLst>
            <a:gs pos="100000">
              <a:schemeClr val="bg1">
                <a:lumMod val="75000"/>
              </a:schemeClr>
            </a:gs>
            <a:gs pos="100000">
              <a:schemeClr val="accent1">
                <a:lumMod val="50000"/>
              </a:schemeClr>
            </a:gs>
          </a:gsLst>
          <a:lin ang="16200000" scaled="0"/>
          <a:tileRect/>
        </a:gradFill>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100">
              <a:solidFill>
                <a:sysClr val="windowText" lastClr="000000"/>
              </a:solidFill>
            </a:rPr>
            <a:t>NEXT YEAR</a:t>
          </a:r>
        </a:p>
      </xdr:txBody>
    </xdr:sp>
    <xdr:clientData/>
  </xdr:twoCellAnchor>
  <xdr:twoCellAnchor>
    <xdr:from>
      <xdr:col>4</xdr:col>
      <xdr:colOff>295275</xdr:colOff>
      <xdr:row>0</xdr:row>
      <xdr:rowOff>180975</xdr:rowOff>
    </xdr:from>
    <xdr:to>
      <xdr:col>5</xdr:col>
      <xdr:colOff>895350</xdr:colOff>
      <xdr:row>2</xdr:row>
      <xdr:rowOff>47625</xdr:rowOff>
    </xdr:to>
    <xdr:sp macro="" textlink="">
      <xdr:nvSpPr>
        <xdr:cNvPr id="9" name="Rectangle 8">
          <a:hlinkClick xmlns:r="http://schemas.openxmlformats.org/officeDocument/2006/relationships" r:id="rId1"/>
          <a:extLst>
            <a:ext uri="{FF2B5EF4-FFF2-40B4-BE49-F238E27FC236}">
              <a16:creationId xmlns:a16="http://schemas.microsoft.com/office/drawing/2014/main" id="{00000000-0008-0000-0900-000009000000}"/>
            </a:ext>
          </a:extLst>
        </xdr:cNvPr>
        <xdr:cNvSpPr/>
      </xdr:nvSpPr>
      <xdr:spPr>
        <a:xfrm>
          <a:off x="5572125" y="180975"/>
          <a:ext cx="1647825" cy="28575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100"/>
            <a:t>MENU</a:t>
          </a:r>
        </a:p>
      </xdr:txBody>
    </xdr:sp>
    <xdr:clientData/>
  </xdr:twoCellAnchor>
  <xdr:twoCellAnchor>
    <xdr:from>
      <xdr:col>5</xdr:col>
      <xdr:colOff>962025</xdr:colOff>
      <xdr:row>0</xdr:row>
      <xdr:rowOff>180975</xdr:rowOff>
    </xdr:from>
    <xdr:to>
      <xdr:col>7</xdr:col>
      <xdr:colOff>590550</xdr:colOff>
      <xdr:row>2</xdr:row>
      <xdr:rowOff>38100</xdr:rowOff>
    </xdr:to>
    <xdr:sp macro="" textlink="">
      <xdr:nvSpPr>
        <xdr:cNvPr id="13" name="Rectangle 12">
          <a:hlinkClick xmlns:r="http://schemas.openxmlformats.org/officeDocument/2006/relationships" r:id="rId2"/>
          <a:extLst>
            <a:ext uri="{FF2B5EF4-FFF2-40B4-BE49-F238E27FC236}">
              <a16:creationId xmlns:a16="http://schemas.microsoft.com/office/drawing/2014/main" id="{00000000-0008-0000-0900-00000D000000}"/>
            </a:ext>
          </a:extLst>
        </xdr:cNvPr>
        <xdr:cNvSpPr/>
      </xdr:nvSpPr>
      <xdr:spPr>
        <a:xfrm>
          <a:off x="7286625" y="180975"/>
          <a:ext cx="1724025" cy="276225"/>
        </a:xfrm>
        <a:prstGeom prst="rect">
          <a:avLst/>
        </a:prstGeom>
        <a:solidFill>
          <a:schemeClr val="accent2">
            <a:lumMod val="50000"/>
          </a:schemeClr>
        </a:solidFill>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en-US" sz="1100"/>
            <a:t>INSTRUCTIONS</a:t>
          </a:r>
        </a:p>
      </xdr:txBody>
    </xdr:sp>
    <xdr:clientData/>
  </xdr:twoCellAnchor>
  <xdr:twoCellAnchor>
    <xdr:from>
      <xdr:col>5</xdr:col>
      <xdr:colOff>962024</xdr:colOff>
      <xdr:row>2</xdr:row>
      <xdr:rowOff>76200</xdr:rowOff>
    </xdr:from>
    <xdr:to>
      <xdr:col>7</xdr:col>
      <xdr:colOff>590549</xdr:colOff>
      <xdr:row>3</xdr:row>
      <xdr:rowOff>171450</xdr:rowOff>
    </xdr:to>
    <xdr:sp macro="" textlink="">
      <xdr:nvSpPr>
        <xdr:cNvPr id="14" name="Rectangle 13">
          <a:hlinkClick xmlns:r="http://schemas.openxmlformats.org/officeDocument/2006/relationships" r:id="rId3"/>
          <a:extLst>
            <a:ext uri="{FF2B5EF4-FFF2-40B4-BE49-F238E27FC236}">
              <a16:creationId xmlns:a16="http://schemas.microsoft.com/office/drawing/2014/main" id="{00000000-0008-0000-0900-00000E000000}"/>
            </a:ext>
          </a:extLst>
        </xdr:cNvPr>
        <xdr:cNvSpPr/>
      </xdr:nvSpPr>
      <xdr:spPr>
        <a:xfrm>
          <a:off x="7286624" y="495300"/>
          <a:ext cx="1724025" cy="285750"/>
        </a:xfrm>
        <a:prstGeom prst="rect">
          <a:avLst/>
        </a:prstGeom>
        <a:solidFill>
          <a:schemeClr val="accent2">
            <a:lumMod val="50000"/>
          </a:schemeClr>
        </a:solidFill>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en-US" sz="1100"/>
            <a:t>GLOSSARY</a:t>
          </a:r>
        </a:p>
      </xdr:txBody>
    </xdr:sp>
    <xdr:clientData/>
  </xdr:twoCellAnchor>
  <xdr:twoCellAnchor>
    <xdr:from>
      <xdr:col>7</xdr:col>
      <xdr:colOff>628650</xdr:colOff>
      <xdr:row>0</xdr:row>
      <xdr:rowOff>180975</xdr:rowOff>
    </xdr:from>
    <xdr:to>
      <xdr:col>9</xdr:col>
      <xdr:colOff>523875</xdr:colOff>
      <xdr:row>3</xdr:row>
      <xdr:rowOff>41275</xdr:rowOff>
    </xdr:to>
    <xdr:sp macro="" textlink="">
      <xdr:nvSpPr>
        <xdr:cNvPr id="15" name="Rectangle 14">
          <a:hlinkClick xmlns:r="http://schemas.openxmlformats.org/officeDocument/2006/relationships" r:id="rId4"/>
          <a:extLst>
            <a:ext uri="{FF2B5EF4-FFF2-40B4-BE49-F238E27FC236}">
              <a16:creationId xmlns:a16="http://schemas.microsoft.com/office/drawing/2014/main" id="{00000000-0008-0000-0900-00000F000000}"/>
            </a:ext>
          </a:extLst>
        </xdr:cNvPr>
        <xdr:cNvSpPr/>
      </xdr:nvSpPr>
      <xdr:spPr>
        <a:xfrm>
          <a:off x="9048750" y="180975"/>
          <a:ext cx="1990725" cy="4699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marL="0" indent="0" algn="ctr"/>
          <a:r>
            <a:rPr lang="en-US" sz="1100">
              <a:solidFill>
                <a:schemeClr val="lt1"/>
              </a:solidFill>
              <a:latin typeface="+mn-lt"/>
              <a:ea typeface="+mn-ea"/>
              <a:cs typeface="+mn-cs"/>
            </a:rPr>
            <a:t>NEXT</a:t>
          </a:r>
        </a:p>
        <a:p>
          <a:pPr algn="ctr"/>
          <a:r>
            <a:rPr lang="en-US" sz="1100">
              <a:solidFill>
                <a:schemeClr val="lt1"/>
              </a:solidFill>
              <a:latin typeface="+mn-lt"/>
              <a:ea typeface="+mn-ea"/>
              <a:cs typeface="+mn-cs"/>
            </a:rPr>
            <a:t>CORE</a:t>
          </a:r>
          <a:r>
            <a:rPr lang="en-US" sz="1100" baseline="0">
              <a:solidFill>
                <a:schemeClr val="lt1"/>
              </a:solidFill>
              <a:latin typeface="+mn-lt"/>
              <a:ea typeface="+mn-ea"/>
              <a:cs typeface="+mn-cs"/>
            </a:rPr>
            <a:t> COST SUMMARY/INPUT</a:t>
          </a:r>
          <a:endParaRPr lang="en-US" sz="1100">
            <a:solidFill>
              <a:schemeClr val="lt1"/>
            </a:solidFill>
            <a:latin typeface="+mn-lt"/>
            <a:ea typeface="+mn-ea"/>
            <a:cs typeface="+mn-cs"/>
          </a:endParaRPr>
        </a:p>
      </xdr:txBody>
    </xdr:sp>
    <xdr:clientData/>
  </xdr:twoCellAnchor>
  <xdr:twoCellAnchor>
    <xdr:from>
      <xdr:col>1</xdr:col>
      <xdr:colOff>19050</xdr:colOff>
      <xdr:row>327</xdr:row>
      <xdr:rowOff>19050</xdr:rowOff>
    </xdr:from>
    <xdr:to>
      <xdr:col>7</xdr:col>
      <xdr:colOff>1000125</xdr:colOff>
      <xdr:row>346</xdr:row>
      <xdr:rowOff>95250</xdr:rowOff>
    </xdr:to>
    <xdr:graphicFrame macro="">
      <xdr:nvGraphicFramePr>
        <xdr:cNvPr id="10" name="Chart 3">
          <a:extLst>
            <a:ext uri="{FF2B5EF4-FFF2-40B4-BE49-F238E27FC236}">
              <a16:creationId xmlns:a16="http://schemas.microsoft.com/office/drawing/2014/main" id="{00000000-0008-0000-09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307</xdr:row>
      <xdr:rowOff>57150</xdr:rowOff>
    </xdr:from>
    <xdr:to>
      <xdr:col>7</xdr:col>
      <xdr:colOff>990600</xdr:colOff>
      <xdr:row>326</xdr:row>
      <xdr:rowOff>133350</xdr:rowOff>
    </xdr:to>
    <xdr:graphicFrame macro="">
      <xdr:nvGraphicFramePr>
        <xdr:cNvPr id="17" name="Chart 4">
          <a:extLst>
            <a:ext uri="{FF2B5EF4-FFF2-40B4-BE49-F238E27FC236}">
              <a16:creationId xmlns:a16="http://schemas.microsoft.com/office/drawing/2014/main" id="{00000000-0008-0000-09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19050</xdr:colOff>
      <xdr:row>347</xdr:row>
      <xdr:rowOff>38100</xdr:rowOff>
    </xdr:from>
    <xdr:to>
      <xdr:col>4</xdr:col>
      <xdr:colOff>409575</xdr:colOff>
      <xdr:row>369</xdr:row>
      <xdr:rowOff>19050</xdr:rowOff>
    </xdr:to>
    <xdr:graphicFrame macro="">
      <xdr:nvGraphicFramePr>
        <xdr:cNvPr id="18" name="Chart 4">
          <a:extLst>
            <a:ext uri="{FF2B5EF4-FFF2-40B4-BE49-F238E27FC236}">
              <a16:creationId xmlns:a16="http://schemas.microsoft.com/office/drawing/2014/main" id="{00000000-0008-0000-09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476250</xdr:colOff>
      <xdr:row>347</xdr:row>
      <xdr:rowOff>38100</xdr:rowOff>
    </xdr:from>
    <xdr:to>
      <xdr:col>8</xdr:col>
      <xdr:colOff>857250</xdr:colOff>
      <xdr:row>369</xdr:row>
      <xdr:rowOff>19050</xdr:rowOff>
    </xdr:to>
    <xdr:graphicFrame macro="">
      <xdr:nvGraphicFramePr>
        <xdr:cNvPr id="19" name="Chart 5">
          <a:extLst>
            <a:ext uri="{FF2B5EF4-FFF2-40B4-BE49-F238E27FC236}">
              <a16:creationId xmlns:a16="http://schemas.microsoft.com/office/drawing/2014/main" id="{00000000-0008-0000-09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38100</xdr:colOff>
      <xdr:row>391</xdr:row>
      <xdr:rowOff>95250</xdr:rowOff>
    </xdr:from>
    <xdr:to>
      <xdr:col>7</xdr:col>
      <xdr:colOff>1019175</xdr:colOff>
      <xdr:row>411</xdr:row>
      <xdr:rowOff>19050</xdr:rowOff>
    </xdr:to>
    <xdr:graphicFrame macro="">
      <xdr:nvGraphicFramePr>
        <xdr:cNvPr id="20" name="Chart 3">
          <a:extLst>
            <a:ext uri="{FF2B5EF4-FFF2-40B4-BE49-F238E27FC236}">
              <a16:creationId xmlns:a16="http://schemas.microsoft.com/office/drawing/2014/main" id="{00000000-0008-0000-09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47625</xdr:colOff>
      <xdr:row>371</xdr:row>
      <xdr:rowOff>104775</xdr:rowOff>
    </xdr:from>
    <xdr:to>
      <xdr:col>7</xdr:col>
      <xdr:colOff>1028700</xdr:colOff>
      <xdr:row>391</xdr:row>
      <xdr:rowOff>28575</xdr:rowOff>
    </xdr:to>
    <xdr:graphicFrame macro="">
      <xdr:nvGraphicFramePr>
        <xdr:cNvPr id="21" name="Chart 3">
          <a:extLst>
            <a:ext uri="{FF2B5EF4-FFF2-40B4-BE49-F238E27FC236}">
              <a16:creationId xmlns:a16="http://schemas.microsoft.com/office/drawing/2014/main" id="{00000000-0008-0000-09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314325</xdr:colOff>
      <xdr:row>4</xdr:row>
      <xdr:rowOff>76200</xdr:rowOff>
    </xdr:from>
    <xdr:to>
      <xdr:col>9</xdr:col>
      <xdr:colOff>494242</xdr:colOff>
      <xdr:row>7</xdr:row>
      <xdr:rowOff>38100</xdr:rowOff>
    </xdr:to>
    <xdr:sp macro="" textlink="">
      <xdr:nvSpPr>
        <xdr:cNvPr id="22" name="TextBox 21">
          <a:extLst>
            <a:ext uri="{FF2B5EF4-FFF2-40B4-BE49-F238E27FC236}">
              <a16:creationId xmlns:a16="http://schemas.microsoft.com/office/drawing/2014/main" id="{00000000-0008-0000-0900-000016000000}"/>
            </a:ext>
          </a:extLst>
        </xdr:cNvPr>
        <xdr:cNvSpPr txBox="1"/>
      </xdr:nvSpPr>
      <xdr:spPr>
        <a:xfrm>
          <a:off x="5591175" y="876300"/>
          <a:ext cx="5418667"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0" i="0" u="none" strike="noStrike">
              <a:solidFill>
                <a:schemeClr val="tx2"/>
              </a:solidFill>
              <a:latin typeface="+mn-lt"/>
              <a:ea typeface="+mn-ea"/>
              <a:cs typeface="+mn-cs"/>
            </a:rPr>
            <a:t>Inputs </a:t>
          </a:r>
          <a:r>
            <a:rPr lang="en-US" sz="1100" b="0" i="0" u="none" strike="noStrike" baseline="0">
              <a:solidFill>
                <a:schemeClr val="tx2"/>
              </a:solidFill>
              <a:latin typeface="+mn-lt"/>
              <a:ea typeface="+mn-ea"/>
              <a:cs typeface="+mn-cs"/>
            </a:rPr>
            <a:t>a</a:t>
          </a:r>
          <a:r>
            <a:rPr lang="en-US" sz="1100" b="0" i="0" u="none" strike="noStrike">
              <a:solidFill>
                <a:schemeClr val="tx2"/>
              </a:solidFill>
              <a:latin typeface="+mn-lt"/>
              <a:ea typeface="+mn-ea"/>
              <a:cs typeface="+mn-cs"/>
            </a:rPr>
            <a:t>re in White Cells. Cells with Formulas are Highlighted in Light Gray</a:t>
          </a:r>
          <a:r>
            <a:rPr lang="en-US" sz="1100" b="0" i="0" u="none" strike="noStrike" baseline="0">
              <a:solidFill>
                <a:schemeClr val="tx2"/>
              </a:solidFill>
              <a:latin typeface="+mn-lt"/>
              <a:ea typeface="+mn-ea"/>
              <a:cs typeface="+mn-cs"/>
            </a:rPr>
            <a:t> or Yellow. </a:t>
          </a:r>
          <a:endParaRPr lang="en-US" sz="1100" b="0" i="0" u="none" strike="noStrike">
            <a:solidFill>
              <a:schemeClr val="tx2"/>
            </a:solidFill>
            <a:latin typeface="+mn-lt"/>
            <a:ea typeface="+mn-ea"/>
            <a:cs typeface="+mn-cs"/>
          </a:endParaRPr>
        </a:p>
        <a:p>
          <a:r>
            <a:rPr lang="en-US" sz="1100" b="0" i="0" u="none" strike="noStrike">
              <a:solidFill>
                <a:schemeClr val="tx1">
                  <a:lumMod val="50000"/>
                  <a:lumOff val="50000"/>
                </a:schemeClr>
              </a:solidFill>
              <a:latin typeface="+mn-lt"/>
              <a:ea typeface="+mn-ea"/>
              <a:cs typeface="+mn-cs"/>
            </a:rPr>
            <a:t>Once</a:t>
          </a:r>
          <a:r>
            <a:rPr lang="en-US" sz="1100" b="0" i="0" u="none" strike="noStrike" baseline="0">
              <a:solidFill>
                <a:schemeClr val="tx1">
                  <a:lumMod val="50000"/>
                  <a:lumOff val="50000"/>
                </a:schemeClr>
              </a:solidFill>
              <a:latin typeface="+mn-lt"/>
              <a:ea typeface="+mn-ea"/>
              <a:cs typeface="+mn-cs"/>
            </a:rPr>
            <a:t> all data is input, you may manually hide empty rows for better  view.</a:t>
          </a:r>
          <a:r>
            <a:rPr lang="en-US">
              <a:solidFill>
                <a:schemeClr val="tx1">
                  <a:lumMod val="50000"/>
                  <a:lumOff val="50000"/>
                </a:schemeClr>
              </a:solidFill>
            </a:rPr>
            <a:t> </a:t>
          </a:r>
          <a:endParaRPr lang="en-US" sz="1100">
            <a:solidFill>
              <a:schemeClr val="tx1">
                <a:lumMod val="50000"/>
                <a:lumOff val="50000"/>
              </a:schemeClr>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nancial%20Performance%20Ratios%20For%20Associations-protect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Instructions"/>
      <sheetName val="Glossary"/>
      <sheetName val="Setup"/>
      <sheetName val="Balance Sheet Input"/>
      <sheetName val="Core Cost Data Input"/>
      <sheetName val="Income-Expenditure Data Input"/>
      <sheetName val="Financial Indicators Output"/>
      <sheetName val="Additional Analysis Output"/>
      <sheetName val="Projections"/>
      <sheetName val="Financial Performance Ratios Fo"/>
    </sheetNames>
    <sheetDataSet>
      <sheetData sheetId="0" refreshError="1"/>
      <sheetData sheetId="1" refreshError="1"/>
      <sheetData sheetId="2" refreshError="1"/>
      <sheetData sheetId="3" refreshError="1"/>
      <sheetData sheetId="4" refreshError="1"/>
      <sheetData sheetId="5">
        <row r="2">
          <cell r="B2" t="str">
            <v>FINANCIAL PERFORMANCE RATIO ANALYSIS TOOL -- SEEP</v>
          </cell>
        </row>
      </sheetData>
      <sheetData sheetId="6">
        <row r="6">
          <cell r="C6">
            <v>1</v>
          </cell>
        </row>
      </sheetData>
      <sheetData sheetId="7" refreshError="1"/>
      <sheetData sheetId="8" refreshError="1">
        <row r="6">
          <cell r="C6">
            <v>3</v>
          </cell>
        </row>
      </sheetData>
      <sheetData sheetId="9"/>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9.xml"/><Relationship Id="rId1" Type="http://schemas.openxmlformats.org/officeDocument/2006/relationships/printerSettings" Target="../printerSettings/printerSettings19.bin"/><Relationship Id="rId6" Type="http://schemas.openxmlformats.org/officeDocument/2006/relationships/ctrlProp" Target="../ctrlProps/ctrlProp62.xml"/><Relationship Id="rId5" Type="http://schemas.openxmlformats.org/officeDocument/2006/relationships/ctrlProp" Target="../ctrlProps/ctrlProp61.xml"/><Relationship Id="rId4" Type="http://schemas.openxmlformats.org/officeDocument/2006/relationships/ctrlProp" Target="../ctrlProps/ctrlProp60.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0.xml"/><Relationship Id="rId1" Type="http://schemas.openxmlformats.org/officeDocument/2006/relationships/printerSettings" Target="../printerSettings/printerSettings20.bin"/><Relationship Id="rId4" Type="http://schemas.openxmlformats.org/officeDocument/2006/relationships/ctrlProp" Target="../ctrlProps/ctrlProp63.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26" Type="http://schemas.openxmlformats.org/officeDocument/2006/relationships/ctrlProp" Target="../ctrlProps/ctrlProp45.xml"/><Relationship Id="rId3" Type="http://schemas.openxmlformats.org/officeDocument/2006/relationships/vmlDrawing" Target="../drawings/vmlDrawing2.vml"/><Relationship Id="rId21" Type="http://schemas.openxmlformats.org/officeDocument/2006/relationships/ctrlProp" Target="../ctrlProps/ctrlProp40.x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5" Type="http://schemas.openxmlformats.org/officeDocument/2006/relationships/ctrlProp" Target="../ctrlProps/ctrlProp44.xml"/><Relationship Id="rId2" Type="http://schemas.openxmlformats.org/officeDocument/2006/relationships/drawing" Target="../drawings/drawing2.xml"/><Relationship Id="rId16" Type="http://schemas.openxmlformats.org/officeDocument/2006/relationships/ctrlProp" Target="../ctrlProps/ctrlProp35.xml"/><Relationship Id="rId20" Type="http://schemas.openxmlformats.org/officeDocument/2006/relationships/ctrlProp" Target="../ctrlProps/ctrlProp39.xml"/><Relationship Id="rId29" Type="http://schemas.openxmlformats.org/officeDocument/2006/relationships/ctrlProp" Target="../ctrlProps/ctrlProp48.xml"/><Relationship Id="rId1" Type="http://schemas.openxmlformats.org/officeDocument/2006/relationships/printerSettings" Target="../printerSettings/printerSettings2.bin"/><Relationship Id="rId6" Type="http://schemas.openxmlformats.org/officeDocument/2006/relationships/ctrlProp" Target="../ctrlProps/ctrlProp25.xml"/><Relationship Id="rId11" Type="http://schemas.openxmlformats.org/officeDocument/2006/relationships/ctrlProp" Target="../ctrlProps/ctrlProp30.xml"/><Relationship Id="rId24" Type="http://schemas.openxmlformats.org/officeDocument/2006/relationships/ctrlProp" Target="../ctrlProps/ctrlProp43.xml"/><Relationship Id="rId5" Type="http://schemas.openxmlformats.org/officeDocument/2006/relationships/ctrlProp" Target="../ctrlProps/ctrlProp24.xml"/><Relationship Id="rId15" Type="http://schemas.openxmlformats.org/officeDocument/2006/relationships/ctrlProp" Target="../ctrlProps/ctrlProp34.xml"/><Relationship Id="rId23" Type="http://schemas.openxmlformats.org/officeDocument/2006/relationships/ctrlProp" Target="../ctrlProps/ctrlProp42.xml"/><Relationship Id="rId28" Type="http://schemas.openxmlformats.org/officeDocument/2006/relationships/ctrlProp" Target="../ctrlProps/ctrlProp47.xml"/><Relationship Id="rId10" Type="http://schemas.openxmlformats.org/officeDocument/2006/relationships/ctrlProp" Target="../ctrlProps/ctrlProp29.xml"/><Relationship Id="rId19" Type="http://schemas.openxmlformats.org/officeDocument/2006/relationships/ctrlProp" Target="../ctrlProps/ctrlProp38.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 Id="rId22" Type="http://schemas.openxmlformats.org/officeDocument/2006/relationships/ctrlProp" Target="../ctrlProps/ctrlProp41.xml"/><Relationship Id="rId27" Type="http://schemas.openxmlformats.org/officeDocument/2006/relationships/ctrlProp" Target="../ctrlProps/ctrlProp4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3.xml"/><Relationship Id="rId13" Type="http://schemas.openxmlformats.org/officeDocument/2006/relationships/ctrlProp" Target="../ctrlProps/ctrlProp58.xml"/><Relationship Id="rId3" Type="http://schemas.openxmlformats.org/officeDocument/2006/relationships/vmlDrawing" Target="../drawings/vmlDrawing3.vml"/><Relationship Id="rId7" Type="http://schemas.openxmlformats.org/officeDocument/2006/relationships/ctrlProp" Target="../ctrlProps/ctrlProp52.xml"/><Relationship Id="rId12" Type="http://schemas.openxmlformats.org/officeDocument/2006/relationships/ctrlProp" Target="../ctrlProps/ctrlProp57.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51.xml"/><Relationship Id="rId11" Type="http://schemas.openxmlformats.org/officeDocument/2006/relationships/ctrlProp" Target="../ctrlProps/ctrlProp56.xml"/><Relationship Id="rId5" Type="http://schemas.openxmlformats.org/officeDocument/2006/relationships/ctrlProp" Target="../ctrlProps/ctrlProp50.xml"/><Relationship Id="rId10" Type="http://schemas.openxmlformats.org/officeDocument/2006/relationships/ctrlProp" Target="../ctrlProps/ctrlProp55.xml"/><Relationship Id="rId4" Type="http://schemas.openxmlformats.org/officeDocument/2006/relationships/ctrlProp" Target="../ctrlProps/ctrlProp49.xml"/><Relationship Id="rId9" Type="http://schemas.openxmlformats.org/officeDocument/2006/relationships/ctrlProp" Target="../ctrlProps/ctrlProp54.xml"/><Relationship Id="rId14" Type="http://schemas.openxmlformats.org/officeDocument/2006/relationships/ctrlProp" Target="../ctrlProps/ctrlProp5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E12"/>
  <sheetViews>
    <sheetView workbookViewId="0">
      <selection activeCell="G3" sqref="G3"/>
    </sheetView>
  </sheetViews>
  <sheetFormatPr defaultRowHeight="12.75"/>
  <cols>
    <col min="1" max="1" width="26.7109375" bestFit="1" customWidth="1"/>
  </cols>
  <sheetData>
    <row r="1" spans="1:5">
      <c r="A1" t="str">
        <f>IF(B1="","",$C$1&amp;B1)</f>
        <v>Income Statement Input Year1</v>
      </c>
      <c r="B1">
        <f>IF($D$1&gt;1,1,"")</f>
        <v>1</v>
      </c>
      <c r="C1" t="s">
        <v>223</v>
      </c>
      <c r="D1">
        <f>Setup!D10</f>
        <v>11</v>
      </c>
      <c r="E1">
        <f>IF(B1="","",Setup!D9)</f>
        <v>2011</v>
      </c>
    </row>
    <row r="2" spans="1:5">
      <c r="A2" t="str">
        <f>IF(B2="","",$C$1&amp;B2)</f>
        <v>Income Statement Input Year2</v>
      </c>
      <c r="B2">
        <f>IF($D$1&gt;1,2,"")</f>
        <v>2</v>
      </c>
      <c r="E2">
        <f>IF(B2="","",$E$1+B1)</f>
        <v>2012</v>
      </c>
    </row>
    <row r="3" spans="1:5">
      <c r="A3" t="str">
        <f>IF(B3="","",$C$1&amp;B3)</f>
        <v>Income Statement Input Year3</v>
      </c>
      <c r="B3">
        <f>IF($D$1&gt;2,3,"")</f>
        <v>3</v>
      </c>
      <c r="E3">
        <f t="shared" ref="E3:E11" si="0">IF(B3="","",$E$1+B2)</f>
        <v>2013</v>
      </c>
    </row>
    <row r="4" spans="1:5">
      <c r="A4" t="str">
        <f>IF(B4="","",$C$1&amp;B4)</f>
        <v>Income Statement Input Year4</v>
      </c>
      <c r="B4">
        <f>IF($D$1&gt;3,4,"")</f>
        <v>4</v>
      </c>
      <c r="E4">
        <f t="shared" si="0"/>
        <v>2014</v>
      </c>
    </row>
    <row r="5" spans="1:5">
      <c r="A5" t="str">
        <f>IF(B5="","",$C$1&amp;B5)</f>
        <v>Income Statement Input Year5</v>
      </c>
      <c r="B5">
        <f>IF($D$1&gt;4,5,"")</f>
        <v>5</v>
      </c>
      <c r="E5">
        <f t="shared" si="0"/>
        <v>2015</v>
      </c>
    </row>
    <row r="6" spans="1:5">
      <c r="B6">
        <f>IF($D$1&gt;5,6,"")</f>
        <v>6</v>
      </c>
      <c r="E6">
        <f t="shared" si="0"/>
        <v>2016</v>
      </c>
    </row>
    <row r="7" spans="1:5">
      <c r="B7">
        <f>IF($D$1&gt;6,7,"")</f>
        <v>7</v>
      </c>
      <c r="E7">
        <f t="shared" si="0"/>
        <v>2017</v>
      </c>
    </row>
    <row r="8" spans="1:5">
      <c r="B8">
        <f>IF($D$1&gt;7,8,"")</f>
        <v>8</v>
      </c>
      <c r="E8">
        <f t="shared" si="0"/>
        <v>2018</v>
      </c>
    </row>
    <row r="9" spans="1:5">
      <c r="B9">
        <f>IF($D$1&gt;8,9,"")</f>
        <v>9</v>
      </c>
      <c r="E9">
        <f t="shared" si="0"/>
        <v>2019</v>
      </c>
    </row>
    <row r="10" spans="1:5">
      <c r="B10">
        <f>IF($D$1&gt;9,10,"")</f>
        <v>10</v>
      </c>
      <c r="E10">
        <f t="shared" si="0"/>
        <v>2020</v>
      </c>
    </row>
    <row r="11" spans="1:5">
      <c r="B11">
        <f>IF($D$1&gt;10,11,"")</f>
        <v>11</v>
      </c>
      <c r="E11">
        <f t="shared" si="0"/>
        <v>2021</v>
      </c>
    </row>
    <row r="12" spans="1:5">
      <c r="E12" t="str">
        <f>IF(B12="","",Setup!D22)</f>
        <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tabColor theme="4" tint="-0.499984740745262"/>
  </sheetPr>
  <dimension ref="A1:K307"/>
  <sheetViews>
    <sheetView showGridLines="0" topLeftCell="A251" workbookViewId="0">
      <selection activeCell="H273" sqref="H273"/>
    </sheetView>
  </sheetViews>
  <sheetFormatPr defaultRowHeight="12.75"/>
  <cols>
    <col min="1" max="1" width="2" style="143" customWidth="1"/>
    <col min="2" max="2" width="40" style="1" customWidth="1"/>
    <col min="3" max="4" width="18.5703125" style="1" customWidth="1"/>
    <col min="5" max="6" width="15.7109375" style="1" customWidth="1"/>
    <col min="7" max="7" width="15.7109375" style="3" customWidth="1"/>
    <col min="8" max="9" width="15.7109375" style="4" customWidth="1"/>
    <col min="10" max="10" width="15.7109375" style="1" customWidth="1"/>
    <col min="11" max="11" width="11.28515625" style="1" bestFit="1" customWidth="1"/>
    <col min="12" max="16384" width="9.140625" style="1"/>
  </cols>
  <sheetData>
    <row r="1" spans="1:10" ht="18" customHeight="1">
      <c r="A1" s="715"/>
    </row>
    <row r="2" spans="1:10" ht="15" customHeight="1">
      <c r="B2" s="42" t="str">
        <f>Setup!B5</f>
        <v>Product Costing &amp; Financial Performance Tool</v>
      </c>
      <c r="G2" s="653"/>
      <c r="H2" s="1"/>
      <c r="I2" s="1"/>
    </row>
    <row r="3" spans="1:10" ht="15" customHeight="1">
      <c r="B3" s="44"/>
      <c r="G3" s="1"/>
      <c r="H3" s="1"/>
      <c r="I3" s="1"/>
    </row>
    <row r="4" spans="1:10" ht="15" customHeight="1">
      <c r="B4" s="44" t="str">
        <f>'Input-IS Y1'!B4</f>
        <v>3. INCOME STATEMENT INPUT BY YEAR</v>
      </c>
      <c r="G4" s="1"/>
      <c r="H4" s="1"/>
      <c r="I4" s="1"/>
    </row>
    <row r="5" spans="1:10" ht="14.25">
      <c r="A5" s="144"/>
      <c r="B5" s="10"/>
    </row>
    <row r="6" spans="1:10" ht="20.25" customHeight="1">
      <c r="A6" s="144"/>
      <c r="B6" s="17">
        <f>IF('Balance Sheet Input'!H6="","Select Year 1 on the 'Setup'  page",'Balance Sheet Input'!H6)</f>
        <v>2016</v>
      </c>
    </row>
    <row r="7" spans="1:10" ht="1.5" customHeight="1">
      <c r="A7" s="144"/>
      <c r="B7" s="17"/>
      <c r="D7" s="143">
        <v>3</v>
      </c>
      <c r="E7" s="143">
        <v>4</v>
      </c>
      <c r="F7" s="143">
        <v>5</v>
      </c>
      <c r="G7" s="143">
        <v>6</v>
      </c>
      <c r="H7" s="143">
        <v>7</v>
      </c>
      <c r="I7" s="143">
        <v>8</v>
      </c>
      <c r="J7" s="143">
        <v>9</v>
      </c>
    </row>
    <row r="8" spans="1:10" ht="20.25" customHeight="1">
      <c r="A8" s="144"/>
      <c r="B8" s="17"/>
      <c r="D8" s="143"/>
      <c r="E8" s="143"/>
      <c r="F8" s="143"/>
      <c r="G8" s="143"/>
      <c r="H8" s="143"/>
      <c r="I8" s="143"/>
      <c r="J8" s="143"/>
    </row>
    <row r="9" spans="1:10" ht="27.75" customHeight="1">
      <c r="B9" s="118" t="s">
        <v>218</v>
      </c>
      <c r="C9" s="119" t="s">
        <v>1</v>
      </c>
      <c r="D9" s="119" t="str">
        <f>IF(Setup!$C23="","",Setup!$C23)</f>
        <v>Training</v>
      </c>
      <c r="E9" s="119" t="str">
        <f>IF(Setup!$C24="","",Setup!$C24)</f>
        <v>Conference</v>
      </c>
      <c r="F9" s="119" t="str">
        <f>IF(Setup!$C25="","",Setup!$C25)</f>
        <v>Research</v>
      </c>
      <c r="G9" s="119" t="str">
        <f>IF(Setup!$C26="","",Setup!$C26)</f>
        <v>Publications</v>
      </c>
      <c r="H9" s="119" t="str">
        <f>IF(Setup!$C27="","",Setup!$C27)</f>
        <v/>
      </c>
      <c r="I9" s="119" t="str">
        <f>IF(Setup!$C28="","",Setup!$C28)</f>
        <v/>
      </c>
      <c r="J9" s="119" t="str">
        <f>IF(Setup!$C29="","",Setup!$C29)</f>
        <v/>
      </c>
    </row>
    <row r="10" spans="1:10">
      <c r="B10" s="401" t="str">
        <f>IF(ISERROR(VLOOKUP(Setup!$A$163,Setup!$A$158:B162,2)),"",(VLOOKUP(Setup!$A$163,Setup!$A$158:B162,2)))</f>
        <v>% Contribution to Direct Revenue</v>
      </c>
      <c r="C10" s="402" t="e">
        <f>SUM(D10:J10)</f>
        <v>#DIV/0!</v>
      </c>
      <c r="D10" s="402" t="e">
        <f>IF(D9="",0,VLOOKUP($B$10,$B$13:$J$16,D7,0))</f>
        <v>#DIV/0!</v>
      </c>
      <c r="E10" s="402" t="e">
        <f t="shared" ref="E10:J10" si="0">IF(E9="",0,VLOOKUP($B$10,$B$13:$J$16,E7,0))</f>
        <v>#DIV/0!</v>
      </c>
      <c r="F10" s="402" t="e">
        <f t="shared" si="0"/>
        <v>#DIV/0!</v>
      </c>
      <c r="G10" s="402" t="e">
        <f t="shared" si="0"/>
        <v>#DIV/0!</v>
      </c>
      <c r="H10" s="402">
        <f t="shared" si="0"/>
        <v>0</v>
      </c>
      <c r="I10" s="402">
        <f t="shared" si="0"/>
        <v>0</v>
      </c>
      <c r="J10" s="402">
        <f t="shared" si="0"/>
        <v>0</v>
      </c>
    </row>
    <row r="11" spans="1:10">
      <c r="G11" s="1"/>
      <c r="H11" s="1"/>
      <c r="I11" s="1"/>
    </row>
    <row r="12" spans="1:10" ht="22.5" hidden="1" customHeight="1">
      <c r="B12" s="13" t="s">
        <v>29</v>
      </c>
      <c r="C12" s="400" t="s">
        <v>1</v>
      </c>
      <c r="D12" s="70" t="str">
        <f>D$29</f>
        <v>Training</v>
      </c>
      <c r="E12" s="70" t="str">
        <f t="shared" ref="E12:J12" si="1">E$29</f>
        <v>Conference</v>
      </c>
      <c r="F12" s="70" t="str">
        <f t="shared" si="1"/>
        <v>Research</v>
      </c>
      <c r="G12" s="70" t="str">
        <f t="shared" si="1"/>
        <v>Publications</v>
      </c>
      <c r="H12" s="70" t="str">
        <f t="shared" si="1"/>
        <v/>
      </c>
      <c r="I12" s="70" t="str">
        <f t="shared" si="1"/>
        <v/>
      </c>
      <c r="J12" s="70" t="str">
        <f t="shared" si="1"/>
        <v/>
      </c>
    </row>
    <row r="13" spans="1:10" hidden="1">
      <c r="B13" s="2" t="s">
        <v>123</v>
      </c>
      <c r="C13" s="343">
        <f>SUM(D13:J13)</f>
        <v>0</v>
      </c>
      <c r="D13" s="342" t="str">
        <f>IF($B$10="Staff Time",VLOOKUP($B$6,Setup!$C$120:$K$131,D$7,0),"")</f>
        <v/>
      </c>
      <c r="E13" s="342" t="str">
        <f>IF($B$10="Staff Time",VLOOKUP($B$6,Setup!$C$120:$K$131,E$7,0),"")</f>
        <v/>
      </c>
      <c r="F13" s="342" t="str">
        <f>IF($B$10="Staff Time",VLOOKUP($B$6,Setup!$C$120:$K$131,F$7,0),"")</f>
        <v/>
      </c>
      <c r="G13" s="342" t="str">
        <f>IF($B$10="Staff Time",VLOOKUP($B$6,Setup!$C$120:$K$131,G$7,0),"")</f>
        <v/>
      </c>
      <c r="H13" s="342" t="str">
        <f>IF($B$10="Staff Time",VLOOKUP($B$6,Setup!$C$120:$K$131,H$7,0),"")</f>
        <v/>
      </c>
      <c r="I13" s="342" t="str">
        <f>IF($B$10="Staff Time",VLOOKUP($B$6,Setup!$C$120:$K$131,I$7,0),"")</f>
        <v/>
      </c>
      <c r="J13" s="342" t="str">
        <f>IF($B$10="Staff Time",VLOOKUP($B$6,Setup!$C$120:$K$131,J$7,0),"")</f>
        <v/>
      </c>
    </row>
    <row r="14" spans="1:10" hidden="1">
      <c r="B14" s="2" t="s">
        <v>122</v>
      </c>
      <c r="C14" s="343" t="e">
        <f>SUM(D14:J14)</f>
        <v>#DIV/0!</v>
      </c>
      <c r="D14" s="342" t="e">
        <f t="shared" ref="D14:J14" si="2">(D33+D83)/($C$33+$C$83)</f>
        <v>#DIV/0!</v>
      </c>
      <c r="E14" s="342" t="e">
        <f t="shared" si="2"/>
        <v>#DIV/0!</v>
      </c>
      <c r="F14" s="342" t="e">
        <f t="shared" si="2"/>
        <v>#DIV/0!</v>
      </c>
      <c r="G14" s="342" t="e">
        <f t="shared" si="2"/>
        <v>#DIV/0!</v>
      </c>
      <c r="H14" s="342" t="e">
        <f t="shared" si="2"/>
        <v>#DIV/0!</v>
      </c>
      <c r="I14" s="342" t="e">
        <f t="shared" si="2"/>
        <v>#DIV/0!</v>
      </c>
      <c r="J14" s="342" t="e">
        <f t="shared" si="2"/>
        <v>#DIV/0!</v>
      </c>
    </row>
    <row r="15" spans="1:10" hidden="1">
      <c r="B15" s="2" t="s">
        <v>124</v>
      </c>
      <c r="C15" s="343" t="e">
        <f>SUM(D15:J15)</f>
        <v>#DIV/0!</v>
      </c>
      <c r="D15" s="342" t="e">
        <f>D154/$C$154</f>
        <v>#DIV/0!</v>
      </c>
      <c r="E15" s="342" t="e">
        <f t="shared" ref="E15:J15" si="3">E154/$C$154</f>
        <v>#DIV/0!</v>
      </c>
      <c r="F15" s="342" t="e">
        <f t="shared" si="3"/>
        <v>#DIV/0!</v>
      </c>
      <c r="G15" s="342" t="e">
        <f t="shared" si="3"/>
        <v>#DIV/0!</v>
      </c>
      <c r="H15" s="342" t="e">
        <f t="shared" si="3"/>
        <v>#DIV/0!</v>
      </c>
      <c r="I15" s="342" t="e">
        <f t="shared" si="3"/>
        <v>#DIV/0!</v>
      </c>
      <c r="J15" s="342" t="e">
        <f t="shared" si="3"/>
        <v>#DIV/0!</v>
      </c>
    </row>
    <row r="16" spans="1:10" hidden="1">
      <c r="B16" s="2" t="s">
        <v>125</v>
      </c>
      <c r="C16" s="343">
        <f>SUM(D16:J16)</f>
        <v>1</v>
      </c>
      <c r="D16" s="342">
        <f>IF(D12="",0,1/COUNTA(Setup!$C$23:$C$29))</f>
        <v>0.25</v>
      </c>
      <c r="E16" s="342">
        <f>IF(E12="",0,1/COUNTA(Setup!$C$23:$C$29))</f>
        <v>0.25</v>
      </c>
      <c r="F16" s="342">
        <f>IF(F12="",0,1/COUNTA(Setup!$C$23:$C$29))</f>
        <v>0.25</v>
      </c>
      <c r="G16" s="342">
        <f>IF(G12="",0,1/COUNTA(Setup!$C$23:$C$29))</f>
        <v>0.25</v>
      </c>
      <c r="H16" s="342">
        <f>IF(H12="",0,1/COUNTA(Setup!$C$23:$C$29))</f>
        <v>0</v>
      </c>
      <c r="I16" s="342">
        <f>IF(I12="",0,1/COUNTA(Setup!$C$23:$C$29))</f>
        <v>0</v>
      </c>
      <c r="J16" s="342">
        <f>IF(J12="",0,1/COUNTA(Setup!$C$23:$C$29))</f>
        <v>0</v>
      </c>
    </row>
    <row r="17" spans="2:10" hidden="1"/>
    <row r="18" spans="2:10" ht="27.75" customHeight="1">
      <c r="B18" s="118" t="s">
        <v>219</v>
      </c>
      <c r="C18" s="119" t="s">
        <v>1</v>
      </c>
      <c r="D18" s="119" t="str">
        <f>D9</f>
        <v>Training</v>
      </c>
      <c r="E18" s="119" t="str">
        <f t="shared" ref="E18:J18" si="4">E9</f>
        <v>Conference</v>
      </c>
      <c r="F18" s="119" t="str">
        <f t="shared" si="4"/>
        <v>Research</v>
      </c>
      <c r="G18" s="119" t="str">
        <f t="shared" si="4"/>
        <v>Publications</v>
      </c>
      <c r="H18" s="119" t="str">
        <f t="shared" si="4"/>
        <v/>
      </c>
      <c r="I18" s="119" t="str">
        <f t="shared" si="4"/>
        <v/>
      </c>
      <c r="J18" s="119" t="str">
        <f t="shared" si="4"/>
        <v/>
      </c>
    </row>
    <row r="19" spans="2:10">
      <c r="B19" s="401" t="str">
        <f>IF(ISERROR(VLOOKUP(Setup!$A$165,Setup!$A$158:B162,2)),"",(VLOOKUP(Setup!$A$165,Setup!$A$158:B162,2)))</f>
        <v>% Contribution to Direct Expenses</v>
      </c>
      <c r="C19" s="402" t="e">
        <f>SUM(D19:J19)</f>
        <v>#DIV/0!</v>
      </c>
      <c r="D19" s="402" t="e">
        <f>IF(D18="",0,VLOOKUP($B$19,$B$22:$J$25,D7,0))</f>
        <v>#DIV/0!</v>
      </c>
      <c r="E19" s="402" t="e">
        <f t="shared" ref="E19:J19" si="5">IF(E18="",0,VLOOKUP($B$19,$B$22:$J$25,E7,0))</f>
        <v>#DIV/0!</v>
      </c>
      <c r="F19" s="402" t="e">
        <f t="shared" si="5"/>
        <v>#DIV/0!</v>
      </c>
      <c r="G19" s="402" t="e">
        <f t="shared" si="5"/>
        <v>#DIV/0!</v>
      </c>
      <c r="H19" s="402">
        <f t="shared" si="5"/>
        <v>0</v>
      </c>
      <c r="I19" s="402">
        <f t="shared" si="5"/>
        <v>0</v>
      </c>
      <c r="J19" s="402">
        <f t="shared" si="5"/>
        <v>0</v>
      </c>
    </row>
    <row r="20" spans="2:10">
      <c r="G20" s="1"/>
      <c r="H20" s="1"/>
      <c r="I20" s="1"/>
    </row>
    <row r="21" spans="2:10" ht="22.5" hidden="1" customHeight="1">
      <c r="B21" s="13" t="s">
        <v>29</v>
      </c>
      <c r="C21" s="400" t="s">
        <v>1</v>
      </c>
      <c r="D21" s="70" t="str">
        <f>D$9</f>
        <v>Training</v>
      </c>
      <c r="E21" s="70" t="str">
        <f t="shared" ref="E21:J21" si="6">E$9</f>
        <v>Conference</v>
      </c>
      <c r="F21" s="70" t="str">
        <f t="shared" si="6"/>
        <v>Research</v>
      </c>
      <c r="G21" s="70" t="str">
        <f t="shared" si="6"/>
        <v>Publications</v>
      </c>
      <c r="H21" s="70" t="str">
        <f t="shared" si="6"/>
        <v/>
      </c>
      <c r="I21" s="70" t="str">
        <f t="shared" si="6"/>
        <v/>
      </c>
      <c r="J21" s="70" t="str">
        <f t="shared" si="6"/>
        <v/>
      </c>
    </row>
    <row r="22" spans="2:10" hidden="1">
      <c r="B22" s="2" t="s">
        <v>123</v>
      </c>
      <c r="C22" s="343">
        <f>SUM(D22:J22)</f>
        <v>0</v>
      </c>
      <c r="D22" s="342" t="str">
        <f>IF($B$19="Staff Time",VLOOKUP($B$6,Setup!$C$120:$K$131,D$7,0),"")</f>
        <v/>
      </c>
      <c r="E22" s="342" t="str">
        <f>IF($B$19="Staff Time",VLOOKUP($B$6,Setup!$C$120:$K$131,E$7,0),"")</f>
        <v/>
      </c>
      <c r="F22" s="342" t="str">
        <f>IF($B$19="Staff Time",VLOOKUP($B$6,Setup!$C$120:$K$131,F$7,0),"")</f>
        <v/>
      </c>
      <c r="G22" s="342" t="str">
        <f>IF($B$19="Staff Time",VLOOKUP($B$6,Setup!$C$120:$K$131,G$7,0),"")</f>
        <v/>
      </c>
      <c r="H22" s="342" t="str">
        <f>IF($B$19="Staff Time",VLOOKUP($B$6,Setup!$C$120:$K$131,H$7,0),"")</f>
        <v/>
      </c>
      <c r="I22" s="342" t="str">
        <f>IF($B$19="Staff Time",VLOOKUP($B$6,Setup!$C$120:$K$131,I$7,0),"")</f>
        <v/>
      </c>
      <c r="J22" s="342" t="str">
        <f>IF($B$19="Staff Time",VLOOKUP($B$6,Setup!$C$120:$K$131,J$7,0),"")</f>
        <v/>
      </c>
    </row>
    <row r="23" spans="2:10" hidden="1">
      <c r="B23" s="2" t="s">
        <v>122</v>
      </c>
      <c r="C23" s="343" t="e">
        <f>SUM(D23:J23)</f>
        <v>#DIV/0!</v>
      </c>
      <c r="D23" s="342" t="e">
        <f>(D33+D83)/($C$33+$C$83)</f>
        <v>#DIV/0!</v>
      </c>
      <c r="E23" s="342" t="e">
        <f t="shared" ref="E23:J23" si="7">(E33+E83)/($C$33+$C$83)</f>
        <v>#DIV/0!</v>
      </c>
      <c r="F23" s="342" t="e">
        <f t="shared" si="7"/>
        <v>#DIV/0!</v>
      </c>
      <c r="G23" s="342" t="e">
        <f t="shared" si="7"/>
        <v>#DIV/0!</v>
      </c>
      <c r="H23" s="342" t="e">
        <f t="shared" si="7"/>
        <v>#DIV/0!</v>
      </c>
      <c r="I23" s="342" t="e">
        <f t="shared" si="7"/>
        <v>#DIV/0!</v>
      </c>
      <c r="J23" s="342" t="e">
        <f t="shared" si="7"/>
        <v>#DIV/0!</v>
      </c>
    </row>
    <row r="24" spans="2:10" hidden="1">
      <c r="B24" s="2" t="s">
        <v>124</v>
      </c>
      <c r="C24" s="343" t="e">
        <f>SUM(D24:J24)</f>
        <v>#DIV/0!</v>
      </c>
      <c r="D24" s="342" t="e">
        <f>D154/$C$154</f>
        <v>#DIV/0!</v>
      </c>
      <c r="E24" s="342" t="e">
        <f t="shared" ref="E24:J24" si="8">E154/$C$154</f>
        <v>#DIV/0!</v>
      </c>
      <c r="F24" s="342" t="e">
        <f t="shared" si="8"/>
        <v>#DIV/0!</v>
      </c>
      <c r="G24" s="342" t="e">
        <f t="shared" si="8"/>
        <v>#DIV/0!</v>
      </c>
      <c r="H24" s="342" t="e">
        <f t="shared" si="8"/>
        <v>#DIV/0!</v>
      </c>
      <c r="I24" s="342" t="e">
        <f t="shared" si="8"/>
        <v>#DIV/0!</v>
      </c>
      <c r="J24" s="342" t="e">
        <f t="shared" si="8"/>
        <v>#DIV/0!</v>
      </c>
    </row>
    <row r="25" spans="2:10" hidden="1">
      <c r="B25" s="2" t="s">
        <v>125</v>
      </c>
      <c r="C25" s="343">
        <f>SUM(D25:J25)</f>
        <v>1</v>
      </c>
      <c r="D25" s="342">
        <f>D16</f>
        <v>0.25</v>
      </c>
      <c r="E25" s="342">
        <f t="shared" ref="E25:J25" si="9">E16</f>
        <v>0.25</v>
      </c>
      <c r="F25" s="342">
        <f t="shared" si="9"/>
        <v>0.25</v>
      </c>
      <c r="G25" s="342">
        <f t="shared" si="9"/>
        <v>0.25</v>
      </c>
      <c r="H25" s="342">
        <f t="shared" si="9"/>
        <v>0</v>
      </c>
      <c r="I25" s="342">
        <f t="shared" si="9"/>
        <v>0</v>
      </c>
      <c r="J25" s="342">
        <f t="shared" si="9"/>
        <v>0</v>
      </c>
    </row>
    <row r="26" spans="2:10" hidden="1"/>
    <row r="27" spans="2:10" hidden="1"/>
    <row r="28" spans="2:10" hidden="1"/>
    <row r="29" spans="2:10" ht="27" customHeight="1" thickBot="1">
      <c r="B29" s="212"/>
      <c r="C29" s="91" t="s">
        <v>1</v>
      </c>
      <c r="D29" s="91" t="str">
        <f>IF(Setup!$C23="","",Setup!$C23)</f>
        <v>Training</v>
      </c>
      <c r="E29" s="91" t="str">
        <f>IF(Setup!$C24="","",Setup!$C24)</f>
        <v>Conference</v>
      </c>
      <c r="F29" s="91" t="str">
        <f>IF(Setup!$C25="","",Setup!$C25)</f>
        <v>Research</v>
      </c>
      <c r="G29" s="91" t="str">
        <f>IF(Setup!$C26="","",Setup!$C26)</f>
        <v>Publications</v>
      </c>
      <c r="H29" s="91" t="str">
        <f>IF(Setup!$C27="","",Setup!$C27)</f>
        <v/>
      </c>
      <c r="I29" s="91" t="str">
        <f>IF(Setup!$C28="","",Setup!$C28)</f>
        <v/>
      </c>
      <c r="J29" s="91" t="str">
        <f>IF(Setup!$C29="","",Setup!$C29)</f>
        <v/>
      </c>
    </row>
    <row r="30" spans="2:10">
      <c r="B30" s="211" t="s">
        <v>21</v>
      </c>
      <c r="C30" s="11"/>
      <c r="D30" s="11"/>
      <c r="E30" s="11"/>
      <c r="F30" s="11"/>
      <c r="G30" s="11"/>
      <c r="H30" s="11"/>
      <c r="I30" s="11"/>
      <c r="J30" s="11"/>
    </row>
    <row r="31" spans="2:10">
      <c r="B31" s="210" t="s">
        <v>39</v>
      </c>
      <c r="C31" s="15"/>
      <c r="D31" s="15"/>
      <c r="E31" s="15"/>
      <c r="F31" s="15"/>
      <c r="G31" s="15"/>
      <c r="H31" s="15"/>
      <c r="I31" s="15"/>
      <c r="J31" s="15"/>
    </row>
    <row r="32" spans="2:10">
      <c r="B32" s="332" t="s">
        <v>10</v>
      </c>
      <c r="C32" s="563">
        <f>C33</f>
        <v>0</v>
      </c>
      <c r="D32" s="563">
        <f t="shared" ref="D32:J32" si="10">D33</f>
        <v>0</v>
      </c>
      <c r="E32" s="563">
        <f t="shared" si="10"/>
        <v>0</v>
      </c>
      <c r="F32" s="563">
        <f t="shared" si="10"/>
        <v>0</v>
      </c>
      <c r="G32" s="563">
        <f t="shared" si="10"/>
        <v>0</v>
      </c>
      <c r="H32" s="563">
        <f t="shared" si="10"/>
        <v>0</v>
      </c>
      <c r="I32" s="563">
        <f t="shared" si="10"/>
        <v>0</v>
      </c>
      <c r="J32" s="563">
        <f t="shared" si="10"/>
        <v>0</v>
      </c>
    </row>
    <row r="33" spans="1:11" s="16" customFormat="1">
      <c r="A33" s="143"/>
      <c r="B33" s="208" t="s">
        <v>232</v>
      </c>
      <c r="C33" s="564">
        <f>SUM(C34:C58)</f>
        <v>0</v>
      </c>
      <c r="D33" s="564">
        <f>SUM(D34:D58)</f>
        <v>0</v>
      </c>
      <c r="E33" s="564">
        <f t="shared" ref="E33:J33" si="11">SUM(E34:E58)</f>
        <v>0</v>
      </c>
      <c r="F33" s="564">
        <f t="shared" si="11"/>
        <v>0</v>
      </c>
      <c r="G33" s="564">
        <f t="shared" si="11"/>
        <v>0</v>
      </c>
      <c r="H33" s="564">
        <f t="shared" si="11"/>
        <v>0</v>
      </c>
      <c r="I33" s="564">
        <f t="shared" si="11"/>
        <v>0</v>
      </c>
      <c r="J33" s="564">
        <f t="shared" si="11"/>
        <v>0</v>
      </c>
      <c r="K33" s="331"/>
    </row>
    <row r="34" spans="1:11" s="16" customFormat="1">
      <c r="A34" s="143"/>
      <c r="B34" s="312" t="str">
        <f>IF('Input-IS Y5'!B34="","",'Input-IS Y5'!B34)</f>
        <v>Donor A</v>
      </c>
      <c r="C34" s="565">
        <f>SUM(D34:J34)</f>
        <v>0</v>
      </c>
      <c r="D34" s="566"/>
      <c r="E34" s="566"/>
      <c r="F34" s="567"/>
      <c r="G34" s="566"/>
      <c r="H34" s="567"/>
      <c r="I34" s="566"/>
      <c r="J34" s="566"/>
    </row>
    <row r="35" spans="1:11">
      <c r="B35" s="312" t="str">
        <f>IF('Input-IS Y5'!B35="","",'Input-IS Y5'!B35)</f>
        <v>Donor B</v>
      </c>
      <c r="C35" s="568">
        <f>SUM(D35:J35)</f>
        <v>0</v>
      </c>
      <c r="D35" s="567"/>
      <c r="E35" s="567"/>
      <c r="F35" s="567"/>
      <c r="G35" s="567"/>
      <c r="H35" s="567"/>
      <c r="I35" s="566"/>
      <c r="J35" s="567"/>
    </row>
    <row r="36" spans="1:11">
      <c r="B36" s="312" t="str">
        <f>IF('Input-IS Y5'!B36="","",'Input-IS Y5'!B36)</f>
        <v>Donor C</v>
      </c>
      <c r="C36" s="565">
        <f t="shared" ref="C36:C40" si="12">SUM(D36:J36)</f>
        <v>0</v>
      </c>
      <c r="D36" s="567"/>
      <c r="E36" s="567"/>
      <c r="F36" s="567"/>
      <c r="G36" s="567"/>
      <c r="H36" s="567"/>
      <c r="I36" s="566"/>
      <c r="J36" s="567"/>
    </row>
    <row r="37" spans="1:11">
      <c r="B37" s="312" t="str">
        <f>IF('Input-IS Y5'!B37="","",'Input-IS Y5'!B37)</f>
        <v>Donor D</v>
      </c>
      <c r="C37" s="568">
        <f t="shared" si="12"/>
        <v>0</v>
      </c>
      <c r="D37" s="567"/>
      <c r="E37" s="567"/>
      <c r="F37" s="567"/>
      <c r="G37" s="567"/>
      <c r="H37" s="567"/>
      <c r="I37" s="566"/>
      <c r="J37" s="567"/>
    </row>
    <row r="38" spans="1:11">
      <c r="B38" s="312" t="str">
        <f>IF('Input-IS Y5'!B38="","",'Input-IS Y5'!B38)</f>
        <v>Donor E</v>
      </c>
      <c r="C38" s="565">
        <f t="shared" si="12"/>
        <v>0</v>
      </c>
      <c r="D38" s="567"/>
      <c r="E38" s="567"/>
      <c r="F38" s="567"/>
      <c r="G38" s="567"/>
      <c r="H38" s="567"/>
      <c r="I38" s="566"/>
      <c r="J38" s="567"/>
    </row>
    <row r="39" spans="1:11">
      <c r="B39" s="312" t="str">
        <f>IF('Input-IS Y5'!B39="","",'Input-IS Y5'!B39)</f>
        <v/>
      </c>
      <c r="C39" s="568">
        <f t="shared" si="12"/>
        <v>0</v>
      </c>
      <c r="D39" s="567"/>
      <c r="E39" s="567"/>
      <c r="F39" s="567"/>
      <c r="G39" s="567"/>
      <c r="H39" s="567"/>
      <c r="I39" s="566"/>
      <c r="J39" s="567"/>
    </row>
    <row r="40" spans="1:11">
      <c r="B40" s="312" t="str">
        <f>IF('Input-IS Y5'!B40="","",'Input-IS Y5'!B40)</f>
        <v/>
      </c>
      <c r="C40" s="565">
        <f t="shared" si="12"/>
        <v>0</v>
      </c>
      <c r="D40" s="567"/>
      <c r="E40" s="567"/>
      <c r="F40" s="567"/>
      <c r="G40" s="567"/>
      <c r="H40" s="567"/>
      <c r="I40" s="566"/>
      <c r="J40" s="567"/>
    </row>
    <row r="41" spans="1:11" s="781" customFormat="1">
      <c r="A41" s="143"/>
      <c r="B41" s="785" t="str">
        <f>IF('Input-IS Y5'!B41="","",'Input-IS Y5'!B41)</f>
        <v/>
      </c>
      <c r="C41" s="789">
        <f t="shared" ref="C41:C58" si="13">SUM(D41:J41)</f>
        <v>0</v>
      </c>
      <c r="D41" s="791"/>
      <c r="E41" s="791"/>
      <c r="F41" s="791"/>
      <c r="G41" s="791"/>
      <c r="H41" s="791"/>
      <c r="I41" s="790"/>
      <c r="J41" s="791"/>
    </row>
    <row r="42" spans="1:11" s="781" customFormat="1">
      <c r="A42" s="143"/>
      <c r="B42" s="785" t="str">
        <f>IF('Input-IS Y5'!B42="","",'Input-IS Y5'!B42)</f>
        <v/>
      </c>
      <c r="C42" s="789">
        <f t="shared" si="13"/>
        <v>0</v>
      </c>
      <c r="D42" s="791"/>
      <c r="E42" s="791"/>
      <c r="F42" s="791"/>
      <c r="G42" s="791"/>
      <c r="H42" s="791"/>
      <c r="I42" s="790"/>
      <c r="J42" s="791"/>
    </row>
    <row r="43" spans="1:11" s="781" customFormat="1">
      <c r="A43" s="143"/>
      <c r="B43" s="785" t="str">
        <f>IF('Input-IS Y5'!B43="","",'Input-IS Y5'!B43)</f>
        <v/>
      </c>
      <c r="C43" s="789">
        <f t="shared" si="13"/>
        <v>0</v>
      </c>
      <c r="D43" s="791"/>
      <c r="E43" s="791"/>
      <c r="F43" s="791"/>
      <c r="G43" s="791"/>
      <c r="H43" s="791"/>
      <c r="I43" s="790"/>
      <c r="J43" s="791"/>
    </row>
    <row r="44" spans="1:11" s="781" customFormat="1">
      <c r="A44" s="143"/>
      <c r="B44" s="785" t="str">
        <f>IF('Input-IS Y5'!B44="","",'Input-IS Y5'!B44)</f>
        <v/>
      </c>
      <c r="C44" s="789">
        <f t="shared" si="13"/>
        <v>0</v>
      </c>
      <c r="D44" s="791"/>
      <c r="E44" s="791"/>
      <c r="F44" s="791"/>
      <c r="G44" s="791"/>
      <c r="H44" s="791"/>
      <c r="I44" s="790"/>
      <c r="J44" s="791"/>
    </row>
    <row r="45" spans="1:11" s="781" customFormat="1">
      <c r="A45" s="143"/>
      <c r="B45" s="785" t="str">
        <f>IF('Input-IS Y5'!B45="","",'Input-IS Y5'!B45)</f>
        <v/>
      </c>
      <c r="C45" s="789">
        <f t="shared" si="13"/>
        <v>0</v>
      </c>
      <c r="D45" s="791"/>
      <c r="E45" s="791"/>
      <c r="F45" s="791"/>
      <c r="G45" s="791"/>
      <c r="H45" s="791"/>
      <c r="I45" s="790"/>
      <c r="J45" s="791"/>
    </row>
    <row r="46" spans="1:11" s="781" customFormat="1">
      <c r="A46" s="143"/>
      <c r="B46" s="785" t="str">
        <f>IF('Input-IS Y5'!B46="","",'Input-IS Y5'!B46)</f>
        <v/>
      </c>
      <c r="C46" s="789">
        <f t="shared" si="13"/>
        <v>0</v>
      </c>
      <c r="D46" s="791"/>
      <c r="E46" s="791"/>
      <c r="F46" s="791"/>
      <c r="G46" s="791"/>
      <c r="H46" s="791"/>
      <c r="I46" s="790"/>
      <c r="J46" s="791"/>
    </row>
    <row r="47" spans="1:11" s="781" customFormat="1">
      <c r="A47" s="143"/>
      <c r="B47" s="785" t="str">
        <f>IF('Input-IS Y5'!B47="","",'Input-IS Y5'!B47)</f>
        <v/>
      </c>
      <c r="C47" s="789">
        <f t="shared" si="13"/>
        <v>0</v>
      </c>
      <c r="D47" s="791"/>
      <c r="E47" s="791"/>
      <c r="F47" s="791"/>
      <c r="G47" s="791"/>
      <c r="H47" s="791"/>
      <c r="I47" s="790"/>
      <c r="J47" s="791"/>
    </row>
    <row r="48" spans="1:11" s="781" customFormat="1">
      <c r="A48" s="143"/>
      <c r="B48" s="785" t="str">
        <f>IF('Input-IS Y5'!B48="","",'Input-IS Y5'!B48)</f>
        <v/>
      </c>
      <c r="C48" s="789">
        <f t="shared" si="13"/>
        <v>0</v>
      </c>
      <c r="D48" s="791"/>
      <c r="E48" s="791"/>
      <c r="F48" s="791"/>
      <c r="G48" s="791"/>
      <c r="H48" s="791"/>
      <c r="I48" s="790"/>
      <c r="J48" s="791"/>
    </row>
    <row r="49" spans="1:10" s="781" customFormat="1">
      <c r="A49" s="143"/>
      <c r="B49" s="785" t="str">
        <f>IF('Input-IS Y5'!B49="","",'Input-IS Y5'!B49)</f>
        <v/>
      </c>
      <c r="C49" s="789">
        <f t="shared" si="13"/>
        <v>0</v>
      </c>
      <c r="D49" s="791"/>
      <c r="E49" s="791"/>
      <c r="F49" s="791"/>
      <c r="G49" s="791"/>
      <c r="H49" s="791"/>
      <c r="I49" s="790"/>
      <c r="J49" s="791"/>
    </row>
    <row r="50" spans="1:10" s="781" customFormat="1">
      <c r="A50" s="143"/>
      <c r="B50" s="785" t="str">
        <f>IF('Input-IS Y5'!B50="","",'Input-IS Y5'!B50)</f>
        <v/>
      </c>
      <c r="C50" s="789">
        <f t="shared" si="13"/>
        <v>0</v>
      </c>
      <c r="D50" s="791"/>
      <c r="E50" s="791"/>
      <c r="F50" s="791"/>
      <c r="G50" s="791"/>
      <c r="H50" s="791"/>
      <c r="I50" s="790"/>
      <c r="J50" s="791"/>
    </row>
    <row r="51" spans="1:10" s="781" customFormat="1">
      <c r="A51" s="143"/>
      <c r="B51" s="785" t="str">
        <f>IF('Input-IS Y5'!B51="","",'Input-IS Y5'!B51)</f>
        <v/>
      </c>
      <c r="C51" s="789">
        <f t="shared" si="13"/>
        <v>0</v>
      </c>
      <c r="D51" s="791"/>
      <c r="E51" s="791"/>
      <c r="F51" s="791"/>
      <c r="G51" s="791"/>
      <c r="H51" s="791"/>
      <c r="I51" s="790"/>
      <c r="J51" s="791"/>
    </row>
    <row r="52" spans="1:10" s="781" customFormat="1">
      <c r="A52" s="143"/>
      <c r="B52" s="785" t="str">
        <f>IF('Input-IS Y5'!B52="","",'Input-IS Y5'!B52)</f>
        <v/>
      </c>
      <c r="C52" s="789">
        <f t="shared" si="13"/>
        <v>0</v>
      </c>
      <c r="D52" s="791"/>
      <c r="E52" s="791"/>
      <c r="F52" s="791"/>
      <c r="G52" s="791"/>
      <c r="H52" s="791"/>
      <c r="I52" s="790"/>
      <c r="J52" s="791"/>
    </row>
    <row r="53" spans="1:10" s="781" customFormat="1">
      <c r="A53" s="143"/>
      <c r="B53" s="785" t="str">
        <f>IF('Input-IS Y5'!B53="","",'Input-IS Y5'!B53)</f>
        <v/>
      </c>
      <c r="C53" s="789">
        <f t="shared" si="13"/>
        <v>0</v>
      </c>
      <c r="D53" s="791"/>
      <c r="E53" s="791"/>
      <c r="F53" s="791"/>
      <c r="G53" s="791"/>
      <c r="H53" s="791"/>
      <c r="I53" s="790"/>
      <c r="J53" s="791"/>
    </row>
    <row r="54" spans="1:10">
      <c r="B54" s="785" t="str">
        <f>IF('Input-IS Y5'!B54="","",'Input-IS Y5'!B54)</f>
        <v/>
      </c>
      <c r="C54" s="789">
        <f t="shared" si="13"/>
        <v>0</v>
      </c>
      <c r="D54" s="567"/>
      <c r="E54" s="567"/>
      <c r="F54" s="567"/>
      <c r="G54" s="567"/>
      <c r="H54" s="567"/>
      <c r="I54" s="566"/>
      <c r="J54" s="567"/>
    </row>
    <row r="55" spans="1:10">
      <c r="B55" s="785" t="str">
        <f>IF('Input-IS Y5'!B55="","",'Input-IS Y5'!B55)</f>
        <v/>
      </c>
      <c r="C55" s="789">
        <f t="shared" si="13"/>
        <v>0</v>
      </c>
      <c r="D55" s="567"/>
      <c r="E55" s="567"/>
      <c r="F55" s="567"/>
      <c r="G55" s="567"/>
      <c r="H55" s="567"/>
      <c r="I55" s="566"/>
      <c r="J55" s="567"/>
    </row>
    <row r="56" spans="1:10">
      <c r="B56" s="785" t="str">
        <f>IF('Input-IS Y5'!B56="","",'Input-IS Y5'!B56)</f>
        <v/>
      </c>
      <c r="C56" s="789">
        <f t="shared" si="13"/>
        <v>0</v>
      </c>
      <c r="D56" s="567"/>
      <c r="E56" s="567"/>
      <c r="F56" s="567"/>
      <c r="G56" s="567"/>
      <c r="H56" s="567"/>
      <c r="I56" s="566"/>
      <c r="J56" s="567"/>
    </row>
    <row r="57" spans="1:10">
      <c r="B57" s="785" t="str">
        <f>IF('Input-IS Y5'!B57="","",'Input-IS Y5'!B57)</f>
        <v/>
      </c>
      <c r="C57" s="789">
        <f t="shared" si="13"/>
        <v>0</v>
      </c>
      <c r="D57" s="567"/>
      <c r="E57" s="567"/>
      <c r="F57" s="567"/>
      <c r="G57" s="567"/>
      <c r="H57" s="567"/>
      <c r="I57" s="566"/>
      <c r="J57" s="566"/>
    </row>
    <row r="58" spans="1:10">
      <c r="B58" s="785" t="str">
        <f>IF('Input-IS Y5'!B58="","",'Input-IS Y5'!B58)</f>
        <v/>
      </c>
      <c r="C58" s="789">
        <f t="shared" si="13"/>
        <v>0</v>
      </c>
      <c r="D58" s="567"/>
      <c r="E58" s="567"/>
      <c r="F58" s="567"/>
      <c r="G58" s="567"/>
      <c r="H58" s="567"/>
      <c r="I58" s="567"/>
      <c r="J58" s="566"/>
    </row>
    <row r="59" spans="1:10">
      <c r="B59" s="332" t="s">
        <v>11</v>
      </c>
      <c r="C59" s="563">
        <f>C60</f>
        <v>0</v>
      </c>
      <c r="D59" s="563">
        <f t="shared" ref="D59:J59" si="14">D60</f>
        <v>0</v>
      </c>
      <c r="E59" s="563">
        <f t="shared" si="14"/>
        <v>0</v>
      </c>
      <c r="F59" s="563">
        <f t="shared" si="14"/>
        <v>0</v>
      </c>
      <c r="G59" s="563">
        <f t="shared" si="14"/>
        <v>0</v>
      </c>
      <c r="H59" s="563">
        <f t="shared" si="14"/>
        <v>0</v>
      </c>
      <c r="I59" s="563">
        <f t="shared" si="14"/>
        <v>0</v>
      </c>
      <c r="J59" s="563">
        <f t="shared" si="14"/>
        <v>0</v>
      </c>
    </row>
    <row r="60" spans="1:10" s="16" customFormat="1">
      <c r="A60" s="143"/>
      <c r="B60" s="208" t="s">
        <v>201</v>
      </c>
      <c r="C60" s="564">
        <f>SUM(C61:C80)</f>
        <v>0</v>
      </c>
      <c r="D60" s="569">
        <f t="shared" ref="D60:J60" si="15">SUM(D61:D80)</f>
        <v>0</v>
      </c>
      <c r="E60" s="569">
        <f t="shared" si="15"/>
        <v>0</v>
      </c>
      <c r="F60" s="569">
        <f t="shared" si="15"/>
        <v>0</v>
      </c>
      <c r="G60" s="569">
        <f t="shared" si="15"/>
        <v>0</v>
      </c>
      <c r="H60" s="569">
        <f t="shared" si="15"/>
        <v>0</v>
      </c>
      <c r="I60" s="569">
        <f t="shared" si="15"/>
        <v>0</v>
      </c>
      <c r="J60" s="569">
        <f t="shared" si="15"/>
        <v>0</v>
      </c>
    </row>
    <row r="61" spans="1:10" s="16" customFormat="1">
      <c r="A61" s="143"/>
      <c r="B61" s="312" t="str">
        <f>IF('Input-IS Y5'!B61="","",'Input-IS Y5'!B61)</f>
        <v>Donor A</v>
      </c>
      <c r="C61" s="570"/>
      <c r="D61" s="571" t="str">
        <f>IF(ISERROR(D$10*$C61),"",(D$10*$C61))</f>
        <v/>
      </c>
      <c r="E61" s="571" t="str">
        <f t="shared" ref="E61:J80" si="16">IF(ISERROR(E$10*$C61),"",(E$10*$C61))</f>
        <v/>
      </c>
      <c r="F61" s="571" t="str">
        <f t="shared" si="16"/>
        <v/>
      </c>
      <c r="G61" s="571" t="str">
        <f t="shared" si="16"/>
        <v/>
      </c>
      <c r="H61" s="571">
        <f t="shared" si="16"/>
        <v>0</v>
      </c>
      <c r="I61" s="571">
        <f t="shared" si="16"/>
        <v>0</v>
      </c>
      <c r="J61" s="571">
        <f t="shared" si="16"/>
        <v>0</v>
      </c>
    </row>
    <row r="62" spans="1:10" s="16" customFormat="1">
      <c r="A62" s="143"/>
      <c r="B62" s="312" t="str">
        <f>IF('Input-IS Y5'!B62="","",'Input-IS Y5'!B62)</f>
        <v>Donor B</v>
      </c>
      <c r="C62" s="570"/>
      <c r="D62" s="571" t="str">
        <f>IF(ISERROR(D$10*$C62),"",(D$10*$C62))</f>
        <v/>
      </c>
      <c r="E62" s="571" t="str">
        <f t="shared" si="16"/>
        <v/>
      </c>
      <c r="F62" s="571" t="str">
        <f t="shared" si="16"/>
        <v/>
      </c>
      <c r="G62" s="571" t="str">
        <f t="shared" si="16"/>
        <v/>
      </c>
      <c r="H62" s="571">
        <f t="shared" si="16"/>
        <v>0</v>
      </c>
      <c r="I62" s="571">
        <f t="shared" si="16"/>
        <v>0</v>
      </c>
      <c r="J62" s="571">
        <f t="shared" si="16"/>
        <v>0</v>
      </c>
    </row>
    <row r="63" spans="1:10" s="16" customFormat="1">
      <c r="A63" s="143"/>
      <c r="B63" s="785" t="str">
        <f>IF('Input-IS Y5'!B63="","",'Input-IS Y5'!B63)</f>
        <v>Donor C</v>
      </c>
      <c r="C63" s="793"/>
      <c r="D63" s="794" t="str">
        <f t="shared" ref="D63:D80" si="17">IF(ISERROR(D$10*$C63),"",(D$10*$C63))</f>
        <v/>
      </c>
      <c r="E63" s="794" t="str">
        <f t="shared" si="16"/>
        <v/>
      </c>
      <c r="F63" s="794" t="str">
        <f t="shared" si="16"/>
        <v/>
      </c>
      <c r="G63" s="794" t="str">
        <f t="shared" si="16"/>
        <v/>
      </c>
      <c r="H63" s="794">
        <f t="shared" si="16"/>
        <v>0</v>
      </c>
      <c r="I63" s="794">
        <f t="shared" si="16"/>
        <v>0</v>
      </c>
      <c r="J63" s="794">
        <f t="shared" si="16"/>
        <v>0</v>
      </c>
    </row>
    <row r="64" spans="1:10" s="16" customFormat="1">
      <c r="A64" s="143"/>
      <c r="B64" s="785" t="str">
        <f>IF('Input-IS Y5'!B64="","",'Input-IS Y5'!B64)</f>
        <v>Donor D</v>
      </c>
      <c r="C64" s="793"/>
      <c r="D64" s="794" t="str">
        <f t="shared" si="17"/>
        <v/>
      </c>
      <c r="E64" s="794" t="str">
        <f t="shared" si="16"/>
        <v/>
      </c>
      <c r="F64" s="794" t="str">
        <f t="shared" si="16"/>
        <v/>
      </c>
      <c r="G64" s="794" t="str">
        <f t="shared" si="16"/>
        <v/>
      </c>
      <c r="H64" s="794">
        <f t="shared" si="16"/>
        <v>0</v>
      </c>
      <c r="I64" s="794">
        <f t="shared" si="16"/>
        <v>0</v>
      </c>
      <c r="J64" s="794">
        <f t="shared" si="16"/>
        <v>0</v>
      </c>
    </row>
    <row r="65" spans="1:10" s="16" customFormat="1">
      <c r="A65" s="143"/>
      <c r="B65" s="785" t="str">
        <f>IF('Input-IS Y5'!B65="","",'Input-IS Y5'!B65)</f>
        <v>Donor E</v>
      </c>
      <c r="C65" s="793"/>
      <c r="D65" s="794" t="str">
        <f t="shared" si="17"/>
        <v/>
      </c>
      <c r="E65" s="794" t="str">
        <f t="shared" si="16"/>
        <v/>
      </c>
      <c r="F65" s="794" t="str">
        <f t="shared" si="16"/>
        <v/>
      </c>
      <c r="G65" s="794" t="str">
        <f t="shared" si="16"/>
        <v/>
      </c>
      <c r="H65" s="794">
        <f t="shared" si="16"/>
        <v>0</v>
      </c>
      <c r="I65" s="794">
        <f t="shared" si="16"/>
        <v>0</v>
      </c>
      <c r="J65" s="794">
        <f t="shared" si="16"/>
        <v>0</v>
      </c>
    </row>
    <row r="66" spans="1:10" s="782" customFormat="1">
      <c r="A66" s="143"/>
      <c r="B66" s="785" t="str">
        <f>IF('Input-IS Y5'!B66="","",'Input-IS Y5'!B66)</f>
        <v/>
      </c>
      <c r="C66" s="793"/>
      <c r="D66" s="794" t="str">
        <f t="shared" si="17"/>
        <v/>
      </c>
      <c r="E66" s="794" t="str">
        <f t="shared" si="16"/>
        <v/>
      </c>
      <c r="F66" s="794" t="str">
        <f t="shared" si="16"/>
        <v/>
      </c>
      <c r="G66" s="794" t="str">
        <f t="shared" si="16"/>
        <v/>
      </c>
      <c r="H66" s="794">
        <f t="shared" si="16"/>
        <v>0</v>
      </c>
      <c r="I66" s="794">
        <f t="shared" si="16"/>
        <v>0</v>
      </c>
      <c r="J66" s="794">
        <f t="shared" si="16"/>
        <v>0</v>
      </c>
    </row>
    <row r="67" spans="1:10" s="782" customFormat="1">
      <c r="A67" s="143"/>
      <c r="B67" s="785" t="str">
        <f>IF('Input-IS Y5'!B67="","",'Input-IS Y5'!B67)</f>
        <v/>
      </c>
      <c r="C67" s="793"/>
      <c r="D67" s="794" t="str">
        <f t="shared" si="17"/>
        <v/>
      </c>
      <c r="E67" s="794" t="str">
        <f t="shared" si="16"/>
        <v/>
      </c>
      <c r="F67" s="794" t="str">
        <f t="shared" si="16"/>
        <v/>
      </c>
      <c r="G67" s="794" t="str">
        <f t="shared" si="16"/>
        <v/>
      </c>
      <c r="H67" s="794">
        <f t="shared" si="16"/>
        <v>0</v>
      </c>
      <c r="I67" s="794">
        <f t="shared" si="16"/>
        <v>0</v>
      </c>
      <c r="J67" s="794">
        <f t="shared" si="16"/>
        <v>0</v>
      </c>
    </row>
    <row r="68" spans="1:10" s="782" customFormat="1">
      <c r="A68" s="143"/>
      <c r="B68" s="785" t="str">
        <f>IF('Input-IS Y5'!B68="","",'Input-IS Y5'!B68)</f>
        <v/>
      </c>
      <c r="C68" s="793"/>
      <c r="D68" s="794" t="str">
        <f t="shared" si="17"/>
        <v/>
      </c>
      <c r="E68" s="794" t="str">
        <f t="shared" si="16"/>
        <v/>
      </c>
      <c r="F68" s="794" t="str">
        <f t="shared" si="16"/>
        <v/>
      </c>
      <c r="G68" s="794" t="str">
        <f t="shared" si="16"/>
        <v/>
      </c>
      <c r="H68" s="794">
        <f t="shared" si="16"/>
        <v>0</v>
      </c>
      <c r="I68" s="794">
        <f t="shared" si="16"/>
        <v>0</v>
      </c>
      <c r="J68" s="794">
        <f t="shared" si="16"/>
        <v>0</v>
      </c>
    </row>
    <row r="69" spans="1:10" s="782" customFormat="1">
      <c r="A69" s="143"/>
      <c r="B69" s="785" t="str">
        <f>IF('Input-IS Y5'!B69="","",'Input-IS Y5'!B69)</f>
        <v/>
      </c>
      <c r="C69" s="793"/>
      <c r="D69" s="794" t="str">
        <f t="shared" si="17"/>
        <v/>
      </c>
      <c r="E69" s="794" t="str">
        <f t="shared" si="16"/>
        <v/>
      </c>
      <c r="F69" s="794" t="str">
        <f t="shared" si="16"/>
        <v/>
      </c>
      <c r="G69" s="794" t="str">
        <f t="shared" si="16"/>
        <v/>
      </c>
      <c r="H69" s="794">
        <f t="shared" si="16"/>
        <v>0</v>
      </c>
      <c r="I69" s="794">
        <f t="shared" si="16"/>
        <v>0</v>
      </c>
      <c r="J69" s="794">
        <f t="shared" si="16"/>
        <v>0</v>
      </c>
    </row>
    <row r="70" spans="1:10" s="782" customFormat="1">
      <c r="A70" s="143"/>
      <c r="B70" s="785" t="str">
        <f>IF('Input-IS Y5'!B70="","",'Input-IS Y5'!B70)</f>
        <v/>
      </c>
      <c r="C70" s="793"/>
      <c r="D70" s="794" t="str">
        <f t="shared" si="17"/>
        <v/>
      </c>
      <c r="E70" s="794" t="str">
        <f t="shared" si="16"/>
        <v/>
      </c>
      <c r="F70" s="794" t="str">
        <f t="shared" si="16"/>
        <v/>
      </c>
      <c r="G70" s="794" t="str">
        <f t="shared" si="16"/>
        <v/>
      </c>
      <c r="H70" s="794">
        <f t="shared" si="16"/>
        <v>0</v>
      </c>
      <c r="I70" s="794">
        <f t="shared" si="16"/>
        <v>0</v>
      </c>
      <c r="J70" s="794">
        <f t="shared" si="16"/>
        <v>0</v>
      </c>
    </row>
    <row r="71" spans="1:10" s="782" customFormat="1">
      <c r="A71" s="143"/>
      <c r="B71" s="785" t="str">
        <f>IF('Input-IS Y5'!B71="","",'Input-IS Y5'!B71)</f>
        <v/>
      </c>
      <c r="C71" s="793"/>
      <c r="D71" s="794" t="str">
        <f t="shared" si="17"/>
        <v/>
      </c>
      <c r="E71" s="794" t="str">
        <f t="shared" si="16"/>
        <v/>
      </c>
      <c r="F71" s="794" t="str">
        <f t="shared" si="16"/>
        <v/>
      </c>
      <c r="G71" s="794" t="str">
        <f t="shared" si="16"/>
        <v/>
      </c>
      <c r="H71" s="794">
        <f t="shared" si="16"/>
        <v>0</v>
      </c>
      <c r="I71" s="794">
        <f t="shared" si="16"/>
        <v>0</v>
      </c>
      <c r="J71" s="794">
        <f t="shared" si="16"/>
        <v>0</v>
      </c>
    </row>
    <row r="72" spans="1:10" s="782" customFormat="1">
      <c r="A72" s="143"/>
      <c r="B72" s="785" t="str">
        <f>IF('Input-IS Y5'!B72="","",'Input-IS Y5'!B72)</f>
        <v/>
      </c>
      <c r="C72" s="793"/>
      <c r="D72" s="794" t="str">
        <f t="shared" si="17"/>
        <v/>
      </c>
      <c r="E72" s="794" t="str">
        <f t="shared" si="16"/>
        <v/>
      </c>
      <c r="F72" s="794" t="str">
        <f t="shared" si="16"/>
        <v/>
      </c>
      <c r="G72" s="794" t="str">
        <f t="shared" si="16"/>
        <v/>
      </c>
      <c r="H72" s="794">
        <f t="shared" si="16"/>
        <v>0</v>
      </c>
      <c r="I72" s="794">
        <f t="shared" si="16"/>
        <v>0</v>
      </c>
      <c r="J72" s="794">
        <f t="shared" si="16"/>
        <v>0</v>
      </c>
    </row>
    <row r="73" spans="1:10" s="782" customFormat="1">
      <c r="A73" s="143"/>
      <c r="B73" s="785" t="str">
        <f>IF('Input-IS Y5'!B73="","",'Input-IS Y5'!B73)</f>
        <v/>
      </c>
      <c r="C73" s="793"/>
      <c r="D73" s="794" t="str">
        <f t="shared" si="17"/>
        <v/>
      </c>
      <c r="E73" s="794" t="str">
        <f t="shared" si="16"/>
        <v/>
      </c>
      <c r="F73" s="794" t="str">
        <f t="shared" si="16"/>
        <v/>
      </c>
      <c r="G73" s="794" t="str">
        <f t="shared" si="16"/>
        <v/>
      </c>
      <c r="H73" s="794">
        <f t="shared" si="16"/>
        <v>0</v>
      </c>
      <c r="I73" s="794">
        <f t="shared" si="16"/>
        <v>0</v>
      </c>
      <c r="J73" s="794">
        <f t="shared" si="16"/>
        <v>0</v>
      </c>
    </row>
    <row r="74" spans="1:10" s="16" customFormat="1">
      <c r="A74" s="143"/>
      <c r="B74" s="785" t="str">
        <f>IF('Input-IS Y5'!B74="","",'Input-IS Y5'!B74)</f>
        <v/>
      </c>
      <c r="C74" s="793"/>
      <c r="D74" s="794" t="str">
        <f t="shared" si="17"/>
        <v/>
      </c>
      <c r="E74" s="794" t="str">
        <f t="shared" si="16"/>
        <v/>
      </c>
      <c r="F74" s="794" t="str">
        <f t="shared" si="16"/>
        <v/>
      </c>
      <c r="G74" s="794" t="str">
        <f t="shared" si="16"/>
        <v/>
      </c>
      <c r="H74" s="794">
        <f t="shared" si="16"/>
        <v>0</v>
      </c>
      <c r="I74" s="794">
        <f t="shared" si="16"/>
        <v>0</v>
      </c>
      <c r="J74" s="794">
        <f t="shared" si="16"/>
        <v>0</v>
      </c>
    </row>
    <row r="75" spans="1:10" s="16" customFormat="1">
      <c r="A75" s="143"/>
      <c r="B75" s="785" t="str">
        <f>IF('Input-IS Y5'!B75="","",'Input-IS Y5'!B75)</f>
        <v/>
      </c>
      <c r="C75" s="793"/>
      <c r="D75" s="794" t="str">
        <f t="shared" si="17"/>
        <v/>
      </c>
      <c r="E75" s="794" t="str">
        <f t="shared" si="16"/>
        <v/>
      </c>
      <c r="F75" s="794" t="str">
        <f t="shared" si="16"/>
        <v/>
      </c>
      <c r="G75" s="794" t="str">
        <f t="shared" si="16"/>
        <v/>
      </c>
      <c r="H75" s="794">
        <f t="shared" si="16"/>
        <v>0</v>
      </c>
      <c r="I75" s="794">
        <f t="shared" si="16"/>
        <v>0</v>
      </c>
      <c r="J75" s="794">
        <f t="shared" si="16"/>
        <v>0</v>
      </c>
    </row>
    <row r="76" spans="1:10" s="16" customFormat="1">
      <c r="A76" s="143"/>
      <c r="B76" s="785" t="str">
        <f>IF('Input-IS Y5'!B76="","",'Input-IS Y5'!B76)</f>
        <v/>
      </c>
      <c r="C76" s="793"/>
      <c r="D76" s="794" t="str">
        <f t="shared" si="17"/>
        <v/>
      </c>
      <c r="E76" s="794" t="str">
        <f t="shared" si="16"/>
        <v/>
      </c>
      <c r="F76" s="794" t="str">
        <f t="shared" si="16"/>
        <v/>
      </c>
      <c r="G76" s="794" t="str">
        <f t="shared" si="16"/>
        <v/>
      </c>
      <c r="H76" s="794">
        <f t="shared" si="16"/>
        <v>0</v>
      </c>
      <c r="I76" s="794">
        <f t="shared" si="16"/>
        <v>0</v>
      </c>
      <c r="J76" s="794">
        <f t="shared" si="16"/>
        <v>0</v>
      </c>
    </row>
    <row r="77" spans="1:10" s="16" customFormat="1">
      <c r="A77" s="143"/>
      <c r="B77" s="785" t="str">
        <f>IF('Input-IS Y5'!B77="","",'Input-IS Y5'!B77)</f>
        <v/>
      </c>
      <c r="C77" s="793"/>
      <c r="D77" s="794" t="str">
        <f t="shared" si="17"/>
        <v/>
      </c>
      <c r="E77" s="794" t="str">
        <f t="shared" si="16"/>
        <v/>
      </c>
      <c r="F77" s="794" t="str">
        <f t="shared" si="16"/>
        <v/>
      </c>
      <c r="G77" s="794" t="str">
        <f t="shared" si="16"/>
        <v/>
      </c>
      <c r="H77" s="794">
        <f t="shared" si="16"/>
        <v>0</v>
      </c>
      <c r="I77" s="794">
        <f t="shared" si="16"/>
        <v>0</v>
      </c>
      <c r="J77" s="794">
        <f t="shared" si="16"/>
        <v>0</v>
      </c>
    </row>
    <row r="78" spans="1:10" s="16" customFormat="1">
      <c r="A78" s="143"/>
      <c r="B78" s="785" t="str">
        <f>IF('Input-IS Y5'!B78="","",'Input-IS Y5'!B78)</f>
        <v/>
      </c>
      <c r="C78" s="793"/>
      <c r="D78" s="794" t="str">
        <f t="shared" si="17"/>
        <v/>
      </c>
      <c r="E78" s="794" t="str">
        <f t="shared" si="16"/>
        <v/>
      </c>
      <c r="F78" s="794" t="str">
        <f t="shared" si="16"/>
        <v/>
      </c>
      <c r="G78" s="794" t="str">
        <f t="shared" si="16"/>
        <v/>
      </c>
      <c r="H78" s="794">
        <f t="shared" si="16"/>
        <v>0</v>
      </c>
      <c r="I78" s="794">
        <f t="shared" si="16"/>
        <v>0</v>
      </c>
      <c r="J78" s="794">
        <f t="shared" si="16"/>
        <v>0</v>
      </c>
    </row>
    <row r="79" spans="1:10" s="16" customFormat="1">
      <c r="A79" s="143"/>
      <c r="B79" s="785" t="str">
        <f>IF('Input-IS Y5'!B79="","",'Input-IS Y5'!B79)</f>
        <v/>
      </c>
      <c r="C79" s="793"/>
      <c r="D79" s="794" t="str">
        <f t="shared" si="17"/>
        <v/>
      </c>
      <c r="E79" s="794" t="str">
        <f t="shared" si="16"/>
        <v/>
      </c>
      <c r="F79" s="794" t="str">
        <f t="shared" si="16"/>
        <v/>
      </c>
      <c r="G79" s="794" t="str">
        <f t="shared" si="16"/>
        <v/>
      </c>
      <c r="H79" s="794">
        <f t="shared" si="16"/>
        <v>0</v>
      </c>
      <c r="I79" s="794">
        <f t="shared" si="16"/>
        <v>0</v>
      </c>
      <c r="J79" s="794">
        <f t="shared" si="16"/>
        <v>0</v>
      </c>
    </row>
    <row r="80" spans="1:10">
      <c r="B80" s="785" t="str">
        <f>IF('Input-IS Y5'!B80="","",'Input-IS Y5'!B80)</f>
        <v/>
      </c>
      <c r="C80" s="793"/>
      <c r="D80" s="794" t="str">
        <f t="shared" si="17"/>
        <v/>
      </c>
      <c r="E80" s="794" t="str">
        <f t="shared" si="16"/>
        <v/>
      </c>
      <c r="F80" s="794" t="str">
        <f t="shared" si="16"/>
        <v/>
      </c>
      <c r="G80" s="794" t="str">
        <f t="shared" si="16"/>
        <v/>
      </c>
      <c r="H80" s="794">
        <f t="shared" si="16"/>
        <v>0</v>
      </c>
      <c r="I80" s="794">
        <f t="shared" si="16"/>
        <v>0</v>
      </c>
      <c r="J80" s="794">
        <f t="shared" si="16"/>
        <v>0</v>
      </c>
    </row>
    <row r="81" spans="1:10">
      <c r="B81" s="209" t="s">
        <v>20</v>
      </c>
      <c r="C81" s="572">
        <f>IF(ISERROR(C32+C59),"",(C32+C59))</f>
        <v>0</v>
      </c>
      <c r="D81" s="573">
        <f t="shared" ref="D81:J81" si="18">IF(ISERROR(D32+D59),"",(D32+D59))</f>
        <v>0</v>
      </c>
      <c r="E81" s="573">
        <f t="shared" si="18"/>
        <v>0</v>
      </c>
      <c r="F81" s="573">
        <f t="shared" si="18"/>
        <v>0</v>
      </c>
      <c r="G81" s="573">
        <f t="shared" si="18"/>
        <v>0</v>
      </c>
      <c r="H81" s="573">
        <f t="shared" si="18"/>
        <v>0</v>
      </c>
      <c r="I81" s="573">
        <f t="shared" si="18"/>
        <v>0</v>
      </c>
      <c r="J81" s="573">
        <f t="shared" si="18"/>
        <v>0</v>
      </c>
    </row>
    <row r="82" spans="1:10">
      <c r="B82" s="210" t="s">
        <v>18</v>
      </c>
      <c r="C82" s="574"/>
      <c r="D82" s="575"/>
      <c r="E82" s="575"/>
      <c r="F82" s="575"/>
      <c r="G82" s="575"/>
      <c r="H82" s="575"/>
      <c r="I82" s="575"/>
      <c r="J82" s="575"/>
    </row>
    <row r="83" spans="1:10" s="16" customFormat="1">
      <c r="A83" s="143"/>
      <c r="B83" s="333" t="s">
        <v>10</v>
      </c>
      <c r="C83" s="578">
        <f>SUM(C84:C103)</f>
        <v>0</v>
      </c>
      <c r="D83" s="578">
        <f t="shared" ref="D83:J83" si="19">SUM(D84:D103)</f>
        <v>0</v>
      </c>
      <c r="E83" s="578">
        <f t="shared" si="19"/>
        <v>0</v>
      </c>
      <c r="F83" s="578">
        <f t="shared" si="19"/>
        <v>0</v>
      </c>
      <c r="G83" s="578">
        <f t="shared" si="19"/>
        <v>0</v>
      </c>
      <c r="H83" s="578">
        <f t="shared" si="19"/>
        <v>0</v>
      </c>
      <c r="I83" s="578">
        <f t="shared" si="19"/>
        <v>0</v>
      </c>
      <c r="J83" s="578">
        <f t="shared" si="19"/>
        <v>0</v>
      </c>
    </row>
    <row r="84" spans="1:10">
      <c r="B84" s="313" t="str">
        <f>IF('Input-IS Y5'!B84="","",'Input-IS Y5'!B84)</f>
        <v>Conference Participation Fees</v>
      </c>
      <c r="C84" s="568">
        <f t="shared" ref="C84:C103" si="20">SUM(D84:J84)</f>
        <v>0</v>
      </c>
      <c r="D84" s="567"/>
      <c r="E84" s="567"/>
      <c r="F84" s="567"/>
      <c r="G84" s="567"/>
      <c r="H84" s="567"/>
      <c r="I84" s="567"/>
      <c r="J84" s="567"/>
    </row>
    <row r="85" spans="1:10" s="781" customFormat="1">
      <c r="A85" s="143"/>
      <c r="B85" s="786" t="str">
        <f>IF('Input-IS Y5'!B85="","",'Input-IS Y5'!B85)</f>
        <v>Conference sponsors</v>
      </c>
      <c r="C85" s="792">
        <f t="shared" si="20"/>
        <v>0</v>
      </c>
      <c r="D85" s="791"/>
      <c r="E85" s="791"/>
      <c r="F85" s="791"/>
      <c r="G85" s="791"/>
      <c r="H85" s="791"/>
      <c r="I85" s="791"/>
      <c r="J85" s="791"/>
    </row>
    <row r="86" spans="1:10" s="781" customFormat="1">
      <c r="A86" s="143"/>
      <c r="B86" s="786" t="str">
        <f>IF('Input-IS Y5'!B86="","",'Input-IS Y5'!B86)</f>
        <v>Sponsorships</v>
      </c>
      <c r="C86" s="792">
        <f t="shared" si="20"/>
        <v>0</v>
      </c>
      <c r="D86" s="791"/>
      <c r="E86" s="791"/>
      <c r="F86" s="791"/>
      <c r="G86" s="791"/>
      <c r="H86" s="791"/>
      <c r="I86" s="791"/>
      <c r="J86" s="791"/>
    </row>
    <row r="87" spans="1:10" s="781" customFormat="1">
      <c r="A87" s="143"/>
      <c r="B87" s="786" t="str">
        <f>IF('Input-IS Y5'!B87="","",'Input-IS Y5'!B87)</f>
        <v>Program service fees</v>
      </c>
      <c r="C87" s="792">
        <f t="shared" si="20"/>
        <v>0</v>
      </c>
      <c r="D87" s="791"/>
      <c r="E87" s="791"/>
      <c r="F87" s="791"/>
      <c r="G87" s="791"/>
      <c r="H87" s="791"/>
      <c r="I87" s="791"/>
      <c r="J87" s="791"/>
    </row>
    <row r="88" spans="1:10" s="781" customFormat="1">
      <c r="A88" s="143"/>
      <c r="B88" s="786" t="str">
        <f>IF('Input-IS Y5'!B88="","",'Input-IS Y5'!B88)</f>
        <v>Other revenue</v>
      </c>
      <c r="C88" s="792">
        <f t="shared" si="20"/>
        <v>0</v>
      </c>
      <c r="D88" s="791"/>
      <c r="E88" s="791"/>
      <c r="F88" s="791"/>
      <c r="G88" s="791"/>
      <c r="H88" s="791"/>
      <c r="I88" s="791"/>
      <c r="J88" s="791"/>
    </row>
    <row r="89" spans="1:10" s="781" customFormat="1">
      <c r="A89" s="143"/>
      <c r="B89" s="786" t="str">
        <f>IF('Input-IS Y5'!B89="","",'Input-IS Y5'!B89)</f>
        <v>Subscriptions</v>
      </c>
      <c r="C89" s="792">
        <f t="shared" si="20"/>
        <v>0</v>
      </c>
      <c r="D89" s="791"/>
      <c r="E89" s="791"/>
      <c r="F89" s="791"/>
      <c r="G89" s="791"/>
      <c r="H89" s="791"/>
      <c r="I89" s="791"/>
      <c r="J89" s="791"/>
    </row>
    <row r="90" spans="1:10" s="781" customFormat="1">
      <c r="A90" s="143"/>
      <c r="B90" s="786" t="str">
        <f>IF('Input-IS Y5'!B90="","",'Input-IS Y5'!B90)</f>
        <v>Royalties</v>
      </c>
      <c r="C90" s="792">
        <f t="shared" si="20"/>
        <v>0</v>
      </c>
      <c r="D90" s="791"/>
      <c r="E90" s="791"/>
      <c r="F90" s="791"/>
      <c r="G90" s="791"/>
      <c r="H90" s="791"/>
      <c r="I90" s="791"/>
      <c r="J90" s="791"/>
    </row>
    <row r="91" spans="1:10" s="781" customFormat="1">
      <c r="A91" s="143"/>
      <c r="B91" s="786" t="str">
        <f>IF('Input-IS Y5'!B91="","",'Input-IS Y5'!B91)</f>
        <v/>
      </c>
      <c r="C91" s="792">
        <f t="shared" si="20"/>
        <v>0</v>
      </c>
      <c r="D91" s="791"/>
      <c r="E91" s="791"/>
      <c r="F91" s="791"/>
      <c r="G91" s="791"/>
      <c r="H91" s="791"/>
      <c r="I91" s="791"/>
      <c r="J91" s="791"/>
    </row>
    <row r="92" spans="1:10" s="781" customFormat="1">
      <c r="A92" s="143"/>
      <c r="B92" s="786" t="str">
        <f>IF('Input-IS Y5'!B92="","",'Input-IS Y5'!B92)</f>
        <v/>
      </c>
      <c r="C92" s="792">
        <f t="shared" si="20"/>
        <v>0</v>
      </c>
      <c r="D92" s="791"/>
      <c r="E92" s="791"/>
      <c r="F92" s="791"/>
      <c r="G92" s="791"/>
      <c r="H92" s="791"/>
      <c r="I92" s="791"/>
      <c r="J92" s="791"/>
    </row>
    <row r="93" spans="1:10" s="781" customFormat="1">
      <c r="A93" s="143"/>
      <c r="B93" s="786" t="str">
        <f>IF('Input-IS Y5'!B93="","",'Input-IS Y5'!B93)</f>
        <v/>
      </c>
      <c r="C93" s="792">
        <f t="shared" si="20"/>
        <v>0</v>
      </c>
      <c r="D93" s="791"/>
      <c r="E93" s="791"/>
      <c r="F93" s="791"/>
      <c r="G93" s="791"/>
      <c r="H93" s="791"/>
      <c r="I93" s="791"/>
      <c r="J93" s="791"/>
    </row>
    <row r="94" spans="1:10">
      <c r="B94" s="786" t="str">
        <f>IF('Input-IS Y5'!B94="","",'Input-IS Y5'!B94)</f>
        <v/>
      </c>
      <c r="C94" s="792">
        <f t="shared" si="20"/>
        <v>0</v>
      </c>
      <c r="D94" s="567"/>
      <c r="E94" s="567"/>
      <c r="F94" s="567"/>
      <c r="G94" s="567"/>
      <c r="H94" s="567"/>
      <c r="I94" s="567"/>
      <c r="J94" s="567"/>
    </row>
    <row r="95" spans="1:10">
      <c r="B95" s="786" t="str">
        <f>IF('Input-IS Y5'!B95="","",'Input-IS Y5'!B95)</f>
        <v/>
      </c>
      <c r="C95" s="792">
        <f t="shared" si="20"/>
        <v>0</v>
      </c>
      <c r="D95" s="567"/>
      <c r="E95" s="567"/>
      <c r="F95" s="567"/>
      <c r="G95" s="567"/>
      <c r="H95" s="567"/>
      <c r="I95" s="567"/>
      <c r="J95" s="567"/>
    </row>
    <row r="96" spans="1:10">
      <c r="B96" s="786" t="str">
        <f>IF('Input-IS Y5'!B96="","",'Input-IS Y5'!B96)</f>
        <v/>
      </c>
      <c r="C96" s="792">
        <f t="shared" si="20"/>
        <v>0</v>
      </c>
      <c r="D96" s="567"/>
      <c r="E96" s="567"/>
      <c r="F96" s="567"/>
      <c r="G96" s="567"/>
      <c r="H96" s="567"/>
      <c r="I96" s="567"/>
      <c r="J96" s="567"/>
    </row>
    <row r="97" spans="1:10">
      <c r="B97" s="786" t="str">
        <f>IF('Input-IS Y5'!B97="","",'Input-IS Y5'!B97)</f>
        <v/>
      </c>
      <c r="C97" s="792">
        <f t="shared" si="20"/>
        <v>0</v>
      </c>
      <c r="D97" s="567"/>
      <c r="E97" s="567"/>
      <c r="F97" s="567"/>
      <c r="G97" s="567"/>
      <c r="H97" s="567"/>
      <c r="I97" s="567"/>
      <c r="J97" s="567"/>
    </row>
    <row r="98" spans="1:10">
      <c r="B98" s="786" t="str">
        <f>IF('Input-IS Y5'!B98="","",'Input-IS Y5'!B98)</f>
        <v/>
      </c>
      <c r="C98" s="792">
        <f t="shared" si="20"/>
        <v>0</v>
      </c>
      <c r="D98" s="567"/>
      <c r="E98" s="567"/>
      <c r="F98" s="567"/>
      <c r="G98" s="567"/>
      <c r="H98" s="567"/>
      <c r="I98" s="567"/>
      <c r="J98" s="567"/>
    </row>
    <row r="99" spans="1:10">
      <c r="B99" s="786" t="str">
        <f>IF('Input-IS Y5'!B99="","",'Input-IS Y5'!B99)</f>
        <v/>
      </c>
      <c r="C99" s="792">
        <f t="shared" si="20"/>
        <v>0</v>
      </c>
      <c r="D99" s="567"/>
      <c r="E99" s="567"/>
      <c r="F99" s="567"/>
      <c r="G99" s="567"/>
      <c r="H99" s="567"/>
      <c r="I99" s="567"/>
      <c r="J99" s="567"/>
    </row>
    <row r="100" spans="1:10">
      <c r="B100" s="786" t="str">
        <f>IF('Input-IS Y5'!B100="","",'Input-IS Y5'!B100)</f>
        <v/>
      </c>
      <c r="C100" s="792">
        <f t="shared" si="20"/>
        <v>0</v>
      </c>
      <c r="D100" s="567"/>
      <c r="E100" s="567"/>
      <c r="F100" s="567"/>
      <c r="G100" s="567"/>
      <c r="H100" s="567"/>
      <c r="I100" s="567"/>
      <c r="J100" s="567"/>
    </row>
    <row r="101" spans="1:10">
      <c r="B101" s="786" t="str">
        <f>IF('Input-IS Y5'!B101="","",'Input-IS Y5'!B101)</f>
        <v/>
      </c>
      <c r="C101" s="792">
        <f t="shared" si="20"/>
        <v>0</v>
      </c>
      <c r="D101" s="567"/>
      <c r="E101" s="567"/>
      <c r="F101" s="567"/>
      <c r="G101" s="567"/>
      <c r="H101" s="567"/>
      <c r="I101" s="567"/>
      <c r="J101" s="567"/>
    </row>
    <row r="102" spans="1:10">
      <c r="B102" s="786" t="str">
        <f>IF('Input-IS Y5'!B102="","",'Input-IS Y5'!B102)</f>
        <v/>
      </c>
      <c r="C102" s="792">
        <f t="shared" si="20"/>
        <v>0</v>
      </c>
      <c r="D102" s="567"/>
      <c r="E102" s="567"/>
      <c r="F102" s="567"/>
      <c r="G102" s="567"/>
      <c r="H102" s="567"/>
      <c r="I102" s="567"/>
      <c r="J102" s="567"/>
    </row>
    <row r="103" spans="1:10">
      <c r="B103" s="786" t="str">
        <f>IF('Input-IS Y5'!B103="","",'Input-IS Y5'!B103)</f>
        <v/>
      </c>
      <c r="C103" s="792">
        <f t="shared" si="20"/>
        <v>0</v>
      </c>
      <c r="D103" s="567"/>
      <c r="E103" s="567"/>
      <c r="F103" s="567"/>
      <c r="G103" s="567"/>
      <c r="H103" s="567"/>
      <c r="I103" s="567"/>
      <c r="J103" s="567"/>
    </row>
    <row r="104" spans="1:10" s="19" customFormat="1">
      <c r="A104" s="143"/>
      <c r="B104" s="410" t="s">
        <v>11</v>
      </c>
      <c r="C104" s="578">
        <f>C105+C118+C127+C138</f>
        <v>0</v>
      </c>
      <c r="D104" s="578">
        <f t="shared" ref="D104:J104" si="21">D105+D118+D127+D138</f>
        <v>0</v>
      </c>
      <c r="E104" s="578">
        <f t="shared" si="21"/>
        <v>0</v>
      </c>
      <c r="F104" s="578">
        <f t="shared" si="21"/>
        <v>0</v>
      </c>
      <c r="G104" s="578">
        <f t="shared" si="21"/>
        <v>0</v>
      </c>
      <c r="H104" s="578">
        <f t="shared" si="21"/>
        <v>0</v>
      </c>
      <c r="I104" s="578">
        <f t="shared" si="21"/>
        <v>0</v>
      </c>
      <c r="J104" s="578">
        <f t="shared" si="21"/>
        <v>0</v>
      </c>
    </row>
    <row r="105" spans="1:10">
      <c r="B105" s="409" t="str">
        <f>IF(Setup!C16="","",Setup!C16)</f>
        <v>Membership</v>
      </c>
      <c r="C105" s="579">
        <f>SUM(C106:C117)</f>
        <v>0</v>
      </c>
      <c r="D105" s="579">
        <f t="shared" ref="D105:J105" si="22">SUM(D106:D117)</f>
        <v>0</v>
      </c>
      <c r="E105" s="579">
        <f t="shared" si="22"/>
        <v>0</v>
      </c>
      <c r="F105" s="579">
        <f t="shared" si="22"/>
        <v>0</v>
      </c>
      <c r="G105" s="579">
        <f t="shared" si="22"/>
        <v>0</v>
      </c>
      <c r="H105" s="579">
        <f t="shared" si="22"/>
        <v>0</v>
      </c>
      <c r="I105" s="579">
        <f t="shared" si="22"/>
        <v>0</v>
      </c>
      <c r="J105" s="579">
        <f t="shared" si="22"/>
        <v>0</v>
      </c>
    </row>
    <row r="106" spans="1:10">
      <c r="B106" s="398" t="str">
        <f>IF('Input-IS Y5'!B106="","",'Input-IS Y5'!B106)</f>
        <v>Dues</v>
      </c>
      <c r="C106" s="567"/>
      <c r="D106" s="571" t="str">
        <f>IF(ISERROR(D$10*$C106),"",(D$10*$C106))</f>
        <v/>
      </c>
      <c r="E106" s="571" t="str">
        <f t="shared" ref="E106:J117" si="23">IF(ISERROR(E$10*$C106),"",(E$10*$C106))</f>
        <v/>
      </c>
      <c r="F106" s="571" t="str">
        <f t="shared" si="23"/>
        <v/>
      </c>
      <c r="G106" s="571" t="str">
        <f t="shared" si="23"/>
        <v/>
      </c>
      <c r="H106" s="571">
        <f t="shared" si="23"/>
        <v>0</v>
      </c>
      <c r="I106" s="571">
        <f t="shared" si="23"/>
        <v>0</v>
      </c>
      <c r="J106" s="571">
        <f t="shared" si="23"/>
        <v>0</v>
      </c>
    </row>
    <row r="107" spans="1:10" s="781" customFormat="1">
      <c r="A107" s="143"/>
      <c r="B107" s="787" t="str">
        <f>IF('Input-IS Y5'!B107="","",'Input-IS Y5'!B107)</f>
        <v>Sponsorships</v>
      </c>
      <c r="C107" s="791"/>
      <c r="D107" s="794" t="str">
        <f t="shared" ref="D107:D117" si="24">IF(ISERROR(D$10*$C107),"",(D$10*$C107))</f>
        <v/>
      </c>
      <c r="E107" s="794" t="str">
        <f t="shared" si="23"/>
        <v/>
      </c>
      <c r="F107" s="794" t="str">
        <f t="shared" si="23"/>
        <v/>
      </c>
      <c r="G107" s="794" t="str">
        <f t="shared" si="23"/>
        <v/>
      </c>
      <c r="H107" s="794">
        <f t="shared" si="23"/>
        <v>0</v>
      </c>
      <c r="I107" s="794">
        <f t="shared" si="23"/>
        <v>0</v>
      </c>
      <c r="J107" s="794">
        <f t="shared" si="23"/>
        <v>0</v>
      </c>
    </row>
    <row r="108" spans="1:10" s="781" customFormat="1">
      <c r="A108" s="143"/>
      <c r="B108" s="787" t="str">
        <f>IF('Input-IS Y5'!B108="","",'Input-IS Y5'!B108)</f>
        <v/>
      </c>
      <c r="C108" s="791"/>
      <c r="D108" s="794" t="str">
        <f t="shared" si="24"/>
        <v/>
      </c>
      <c r="E108" s="794" t="str">
        <f t="shared" si="23"/>
        <v/>
      </c>
      <c r="F108" s="794" t="str">
        <f t="shared" si="23"/>
        <v/>
      </c>
      <c r="G108" s="794" t="str">
        <f t="shared" si="23"/>
        <v/>
      </c>
      <c r="H108" s="794">
        <f t="shared" si="23"/>
        <v>0</v>
      </c>
      <c r="I108" s="794">
        <f t="shared" si="23"/>
        <v>0</v>
      </c>
      <c r="J108" s="794">
        <f t="shared" si="23"/>
        <v>0</v>
      </c>
    </row>
    <row r="109" spans="1:10" s="781" customFormat="1">
      <c r="A109" s="143"/>
      <c r="B109" s="787" t="str">
        <f>IF('Input-IS Y5'!B109="","",'Input-IS Y5'!B109)</f>
        <v/>
      </c>
      <c r="C109" s="791"/>
      <c r="D109" s="794" t="str">
        <f t="shared" si="24"/>
        <v/>
      </c>
      <c r="E109" s="794" t="str">
        <f t="shared" si="23"/>
        <v/>
      </c>
      <c r="F109" s="794" t="str">
        <f t="shared" si="23"/>
        <v/>
      </c>
      <c r="G109" s="794" t="str">
        <f t="shared" si="23"/>
        <v/>
      </c>
      <c r="H109" s="794">
        <f t="shared" si="23"/>
        <v>0</v>
      </c>
      <c r="I109" s="794">
        <f t="shared" si="23"/>
        <v>0</v>
      </c>
      <c r="J109" s="794">
        <f t="shared" si="23"/>
        <v>0</v>
      </c>
    </row>
    <row r="110" spans="1:10" s="781" customFormat="1">
      <c r="A110" s="143"/>
      <c r="B110" s="787" t="str">
        <f>IF('Input-IS Y5'!B110="","",'Input-IS Y5'!B110)</f>
        <v/>
      </c>
      <c r="C110" s="791"/>
      <c r="D110" s="794" t="str">
        <f t="shared" si="24"/>
        <v/>
      </c>
      <c r="E110" s="794" t="str">
        <f t="shared" si="23"/>
        <v/>
      </c>
      <c r="F110" s="794" t="str">
        <f t="shared" si="23"/>
        <v/>
      </c>
      <c r="G110" s="794" t="str">
        <f t="shared" si="23"/>
        <v/>
      </c>
      <c r="H110" s="794">
        <f t="shared" si="23"/>
        <v>0</v>
      </c>
      <c r="I110" s="794">
        <f t="shared" si="23"/>
        <v>0</v>
      </c>
      <c r="J110" s="794">
        <f t="shared" si="23"/>
        <v>0</v>
      </c>
    </row>
    <row r="111" spans="1:10" s="781" customFormat="1">
      <c r="A111" s="143"/>
      <c r="B111" s="787" t="str">
        <f>IF('Input-IS Y5'!B111="","",'Input-IS Y5'!B111)</f>
        <v/>
      </c>
      <c r="C111" s="791"/>
      <c r="D111" s="794" t="str">
        <f t="shared" si="24"/>
        <v/>
      </c>
      <c r="E111" s="794" t="str">
        <f t="shared" si="23"/>
        <v/>
      </c>
      <c r="F111" s="794" t="str">
        <f t="shared" si="23"/>
        <v/>
      </c>
      <c r="G111" s="794" t="str">
        <f t="shared" si="23"/>
        <v/>
      </c>
      <c r="H111" s="794">
        <f t="shared" si="23"/>
        <v>0</v>
      </c>
      <c r="I111" s="794">
        <f t="shared" si="23"/>
        <v>0</v>
      </c>
      <c r="J111" s="794">
        <f t="shared" si="23"/>
        <v>0</v>
      </c>
    </row>
    <row r="112" spans="1:10" s="781" customFormat="1">
      <c r="A112" s="143"/>
      <c r="B112" s="787" t="str">
        <f>IF('Input-IS Y5'!B112="","",'Input-IS Y5'!B112)</f>
        <v/>
      </c>
      <c r="C112" s="791"/>
      <c r="D112" s="794" t="str">
        <f t="shared" si="24"/>
        <v/>
      </c>
      <c r="E112" s="794" t="str">
        <f t="shared" si="23"/>
        <v/>
      </c>
      <c r="F112" s="794" t="str">
        <f t="shared" si="23"/>
        <v/>
      </c>
      <c r="G112" s="794" t="str">
        <f t="shared" si="23"/>
        <v/>
      </c>
      <c r="H112" s="794">
        <f t="shared" si="23"/>
        <v>0</v>
      </c>
      <c r="I112" s="794">
        <f t="shared" si="23"/>
        <v>0</v>
      </c>
      <c r="J112" s="794">
        <f t="shared" si="23"/>
        <v>0</v>
      </c>
    </row>
    <row r="113" spans="1:10" s="781" customFormat="1">
      <c r="A113" s="143"/>
      <c r="B113" s="787" t="str">
        <f>IF('Input-IS Y5'!B113="","",'Input-IS Y5'!B113)</f>
        <v/>
      </c>
      <c r="C113" s="791"/>
      <c r="D113" s="794" t="str">
        <f t="shared" si="24"/>
        <v/>
      </c>
      <c r="E113" s="794" t="str">
        <f t="shared" si="23"/>
        <v/>
      </c>
      <c r="F113" s="794" t="str">
        <f t="shared" si="23"/>
        <v/>
      </c>
      <c r="G113" s="794" t="str">
        <f t="shared" si="23"/>
        <v/>
      </c>
      <c r="H113" s="794">
        <f t="shared" si="23"/>
        <v>0</v>
      </c>
      <c r="I113" s="794">
        <f t="shared" si="23"/>
        <v>0</v>
      </c>
      <c r="J113" s="794">
        <f t="shared" si="23"/>
        <v>0</v>
      </c>
    </row>
    <row r="114" spans="1:10" s="781" customFormat="1">
      <c r="A114" s="143"/>
      <c r="B114" s="787" t="str">
        <f>IF('Input-IS Y5'!B114="","",'Input-IS Y5'!B114)</f>
        <v/>
      </c>
      <c r="C114" s="791"/>
      <c r="D114" s="794" t="str">
        <f t="shared" si="24"/>
        <v/>
      </c>
      <c r="E114" s="794" t="str">
        <f t="shared" si="23"/>
        <v/>
      </c>
      <c r="F114" s="794" t="str">
        <f t="shared" si="23"/>
        <v/>
      </c>
      <c r="G114" s="794" t="str">
        <f t="shared" si="23"/>
        <v/>
      </c>
      <c r="H114" s="794">
        <f t="shared" si="23"/>
        <v>0</v>
      </c>
      <c r="I114" s="794">
        <f t="shared" si="23"/>
        <v>0</v>
      </c>
      <c r="J114" s="794">
        <f t="shared" si="23"/>
        <v>0</v>
      </c>
    </row>
    <row r="115" spans="1:10" s="781" customFormat="1">
      <c r="A115" s="143"/>
      <c r="B115" s="787" t="str">
        <f>IF('Input-IS Y5'!B115="","",'Input-IS Y5'!B115)</f>
        <v/>
      </c>
      <c r="C115" s="791"/>
      <c r="D115" s="794" t="str">
        <f t="shared" si="24"/>
        <v/>
      </c>
      <c r="E115" s="794" t="str">
        <f t="shared" si="23"/>
        <v/>
      </c>
      <c r="F115" s="794" t="str">
        <f t="shared" si="23"/>
        <v/>
      </c>
      <c r="G115" s="794" t="str">
        <f t="shared" si="23"/>
        <v/>
      </c>
      <c r="H115" s="794">
        <f t="shared" si="23"/>
        <v>0</v>
      </c>
      <c r="I115" s="794">
        <f t="shared" si="23"/>
        <v>0</v>
      </c>
      <c r="J115" s="794">
        <f t="shared" si="23"/>
        <v>0</v>
      </c>
    </row>
    <row r="116" spans="1:10" s="781" customFormat="1">
      <c r="A116" s="143"/>
      <c r="B116" s="787" t="str">
        <f>IF('Input-IS Y5'!B116="","",'Input-IS Y5'!B116)</f>
        <v/>
      </c>
      <c r="C116" s="791"/>
      <c r="D116" s="794" t="str">
        <f t="shared" si="24"/>
        <v/>
      </c>
      <c r="E116" s="794" t="str">
        <f t="shared" si="23"/>
        <v/>
      </c>
      <c r="F116" s="794" t="str">
        <f t="shared" si="23"/>
        <v/>
      </c>
      <c r="G116" s="794" t="str">
        <f t="shared" si="23"/>
        <v/>
      </c>
      <c r="H116" s="794">
        <f t="shared" si="23"/>
        <v>0</v>
      </c>
      <c r="I116" s="794">
        <f t="shared" si="23"/>
        <v>0</v>
      </c>
      <c r="J116" s="794">
        <f t="shared" si="23"/>
        <v>0</v>
      </c>
    </row>
    <row r="117" spans="1:10">
      <c r="B117" s="787" t="str">
        <f>IF('Input-IS Y5'!B117="","",'Input-IS Y5'!B117)</f>
        <v/>
      </c>
      <c r="C117" s="791"/>
      <c r="D117" s="794" t="str">
        <f t="shared" si="24"/>
        <v/>
      </c>
      <c r="E117" s="794" t="str">
        <f t="shared" si="23"/>
        <v/>
      </c>
      <c r="F117" s="794" t="str">
        <f t="shared" si="23"/>
        <v/>
      </c>
      <c r="G117" s="794" t="str">
        <f t="shared" si="23"/>
        <v/>
      </c>
      <c r="H117" s="794">
        <f t="shared" si="23"/>
        <v>0</v>
      </c>
      <c r="I117" s="794">
        <f t="shared" si="23"/>
        <v>0</v>
      </c>
      <c r="J117" s="794">
        <f t="shared" si="23"/>
        <v>0</v>
      </c>
    </row>
    <row r="118" spans="1:10">
      <c r="B118" s="409" t="str">
        <f>IF(Setup!C17="","",Setup!C17)</f>
        <v>Interest/Investment Income</v>
      </c>
      <c r="C118" s="579">
        <f>SUM(C119:C126)</f>
        <v>0</v>
      </c>
      <c r="D118" s="579">
        <f t="shared" ref="D118:J118" si="25">SUM(D119:D126)</f>
        <v>0</v>
      </c>
      <c r="E118" s="579">
        <f t="shared" si="25"/>
        <v>0</v>
      </c>
      <c r="F118" s="579">
        <f t="shared" si="25"/>
        <v>0</v>
      </c>
      <c r="G118" s="579">
        <f t="shared" si="25"/>
        <v>0</v>
      </c>
      <c r="H118" s="579">
        <f t="shared" si="25"/>
        <v>0</v>
      </c>
      <c r="I118" s="579">
        <f t="shared" si="25"/>
        <v>0</v>
      </c>
      <c r="J118" s="579">
        <f t="shared" si="25"/>
        <v>0</v>
      </c>
    </row>
    <row r="119" spans="1:10">
      <c r="B119" s="398" t="str">
        <f>IF('Input-IS Y5'!B119="","",'Input-IS Y5'!B119)</f>
        <v xml:space="preserve">Interest   </v>
      </c>
      <c r="C119" s="567"/>
      <c r="D119" s="571" t="str">
        <f>IF(ISERROR(D$10*$C119),"",(D$10*$C119))</f>
        <v/>
      </c>
      <c r="E119" s="571" t="str">
        <f t="shared" ref="E119:J126" si="26">IF(ISERROR(E$10*$C119),"",(E$10*$C119))</f>
        <v/>
      </c>
      <c r="F119" s="571" t="str">
        <f t="shared" si="26"/>
        <v/>
      </c>
      <c r="G119" s="571" t="str">
        <f t="shared" si="26"/>
        <v/>
      </c>
      <c r="H119" s="571">
        <f t="shared" si="26"/>
        <v>0</v>
      </c>
      <c r="I119" s="571">
        <f t="shared" si="26"/>
        <v>0</v>
      </c>
      <c r="J119" s="571">
        <f t="shared" si="26"/>
        <v>0</v>
      </c>
    </row>
    <row r="120" spans="1:10" s="781" customFormat="1">
      <c r="A120" s="143"/>
      <c r="B120" s="787" t="str">
        <f>IF('Input-IS Y5'!B120="","",'Input-IS Y5'!B120)</f>
        <v>Dividends</v>
      </c>
      <c r="C120" s="791"/>
      <c r="D120" s="794" t="str">
        <f t="shared" ref="D120:D126" si="27">IF(ISERROR(D$10*$C120),"",(D$10*$C120))</f>
        <v/>
      </c>
      <c r="E120" s="794" t="str">
        <f t="shared" si="26"/>
        <v/>
      </c>
      <c r="F120" s="794" t="str">
        <f t="shared" si="26"/>
        <v/>
      </c>
      <c r="G120" s="794" t="str">
        <f t="shared" si="26"/>
        <v/>
      </c>
      <c r="H120" s="794">
        <f t="shared" si="26"/>
        <v>0</v>
      </c>
      <c r="I120" s="794">
        <f t="shared" si="26"/>
        <v>0</v>
      </c>
      <c r="J120" s="794">
        <f t="shared" si="26"/>
        <v>0</v>
      </c>
    </row>
    <row r="121" spans="1:10" s="781" customFormat="1">
      <c r="A121" s="143"/>
      <c r="B121" s="787" t="str">
        <f>IF('Input-IS Y5'!B121="","",'Input-IS Y5'!B121)</f>
        <v/>
      </c>
      <c r="C121" s="791"/>
      <c r="D121" s="794" t="str">
        <f t="shared" si="27"/>
        <v/>
      </c>
      <c r="E121" s="794" t="str">
        <f t="shared" si="26"/>
        <v/>
      </c>
      <c r="F121" s="794" t="str">
        <f t="shared" si="26"/>
        <v/>
      </c>
      <c r="G121" s="794" t="str">
        <f t="shared" si="26"/>
        <v/>
      </c>
      <c r="H121" s="794">
        <f t="shared" si="26"/>
        <v>0</v>
      </c>
      <c r="I121" s="794">
        <f t="shared" si="26"/>
        <v>0</v>
      </c>
      <c r="J121" s="794">
        <f t="shared" si="26"/>
        <v>0</v>
      </c>
    </row>
    <row r="122" spans="1:10" s="781" customFormat="1">
      <c r="A122" s="143"/>
      <c r="B122" s="787" t="str">
        <f>IF('Input-IS Y5'!B122="","",'Input-IS Y5'!B122)</f>
        <v/>
      </c>
      <c r="C122" s="791"/>
      <c r="D122" s="794" t="str">
        <f t="shared" si="27"/>
        <v/>
      </c>
      <c r="E122" s="794" t="str">
        <f t="shared" si="26"/>
        <v/>
      </c>
      <c r="F122" s="794" t="str">
        <f t="shared" si="26"/>
        <v/>
      </c>
      <c r="G122" s="794" t="str">
        <f t="shared" si="26"/>
        <v/>
      </c>
      <c r="H122" s="794">
        <f t="shared" si="26"/>
        <v>0</v>
      </c>
      <c r="I122" s="794">
        <f t="shared" si="26"/>
        <v>0</v>
      </c>
      <c r="J122" s="794">
        <f t="shared" si="26"/>
        <v>0</v>
      </c>
    </row>
    <row r="123" spans="1:10" s="781" customFormat="1">
      <c r="A123" s="143"/>
      <c r="B123" s="787" t="str">
        <f>IF('Input-IS Y5'!B123="","",'Input-IS Y5'!B123)</f>
        <v/>
      </c>
      <c r="C123" s="791"/>
      <c r="D123" s="794" t="str">
        <f t="shared" si="27"/>
        <v/>
      </c>
      <c r="E123" s="794" t="str">
        <f t="shared" si="26"/>
        <v/>
      </c>
      <c r="F123" s="794" t="str">
        <f t="shared" si="26"/>
        <v/>
      </c>
      <c r="G123" s="794" t="str">
        <f t="shared" si="26"/>
        <v/>
      </c>
      <c r="H123" s="794">
        <f t="shared" si="26"/>
        <v>0</v>
      </c>
      <c r="I123" s="794">
        <f t="shared" si="26"/>
        <v>0</v>
      </c>
      <c r="J123" s="794">
        <f t="shared" si="26"/>
        <v>0</v>
      </c>
    </row>
    <row r="124" spans="1:10" s="781" customFormat="1">
      <c r="A124" s="143"/>
      <c r="B124" s="787" t="str">
        <f>IF('Input-IS Y5'!B124="","",'Input-IS Y5'!B124)</f>
        <v/>
      </c>
      <c r="C124" s="791"/>
      <c r="D124" s="794" t="str">
        <f t="shared" si="27"/>
        <v/>
      </c>
      <c r="E124" s="794" t="str">
        <f t="shared" si="26"/>
        <v/>
      </c>
      <c r="F124" s="794" t="str">
        <f t="shared" si="26"/>
        <v/>
      </c>
      <c r="G124" s="794" t="str">
        <f t="shared" si="26"/>
        <v/>
      </c>
      <c r="H124" s="794">
        <f t="shared" si="26"/>
        <v>0</v>
      </c>
      <c r="I124" s="794">
        <f t="shared" si="26"/>
        <v>0</v>
      </c>
      <c r="J124" s="794">
        <f t="shared" si="26"/>
        <v>0</v>
      </c>
    </row>
    <row r="125" spans="1:10" s="781" customFormat="1">
      <c r="A125" s="143"/>
      <c r="B125" s="787" t="str">
        <f>IF('Input-IS Y5'!B125="","",'Input-IS Y5'!B125)</f>
        <v/>
      </c>
      <c r="C125" s="791"/>
      <c r="D125" s="794" t="str">
        <f t="shared" si="27"/>
        <v/>
      </c>
      <c r="E125" s="794" t="str">
        <f t="shared" si="26"/>
        <v/>
      </c>
      <c r="F125" s="794" t="str">
        <f t="shared" si="26"/>
        <v/>
      </c>
      <c r="G125" s="794" t="str">
        <f t="shared" si="26"/>
        <v/>
      </c>
      <c r="H125" s="794">
        <f t="shared" si="26"/>
        <v>0</v>
      </c>
      <c r="I125" s="794">
        <f t="shared" si="26"/>
        <v>0</v>
      </c>
      <c r="J125" s="794">
        <f t="shared" si="26"/>
        <v>0</v>
      </c>
    </row>
    <row r="126" spans="1:10">
      <c r="B126" s="787" t="str">
        <f>IF('Input-IS Y5'!B126="","",'Input-IS Y5'!B126)</f>
        <v/>
      </c>
      <c r="C126" s="791"/>
      <c r="D126" s="794" t="str">
        <f t="shared" si="27"/>
        <v/>
      </c>
      <c r="E126" s="794" t="str">
        <f t="shared" si="26"/>
        <v/>
      </c>
      <c r="F126" s="794" t="str">
        <f t="shared" si="26"/>
        <v/>
      </c>
      <c r="G126" s="794" t="str">
        <f t="shared" si="26"/>
        <v/>
      </c>
      <c r="H126" s="794">
        <f t="shared" si="26"/>
        <v>0</v>
      </c>
      <c r="I126" s="794">
        <f t="shared" si="26"/>
        <v>0</v>
      </c>
      <c r="J126" s="794">
        <f t="shared" si="26"/>
        <v>0</v>
      </c>
    </row>
    <row r="127" spans="1:10">
      <c r="B127" s="408" t="str">
        <f>IF(Setup!C18="","",Setup!C18)</f>
        <v/>
      </c>
      <c r="C127" s="579">
        <f>SUM(C128:C137)</f>
        <v>0</v>
      </c>
      <c r="D127" s="579">
        <f t="shared" ref="D127:J127" si="28">SUM(D128:D137)</f>
        <v>0</v>
      </c>
      <c r="E127" s="579">
        <f t="shared" si="28"/>
        <v>0</v>
      </c>
      <c r="F127" s="579">
        <f t="shared" si="28"/>
        <v>0</v>
      </c>
      <c r="G127" s="579">
        <f t="shared" si="28"/>
        <v>0</v>
      </c>
      <c r="H127" s="579">
        <f t="shared" si="28"/>
        <v>0</v>
      </c>
      <c r="I127" s="579">
        <f t="shared" si="28"/>
        <v>0</v>
      </c>
      <c r="J127" s="579">
        <f t="shared" si="28"/>
        <v>0</v>
      </c>
    </row>
    <row r="128" spans="1:10">
      <c r="B128" s="398" t="str">
        <f>IF('Input-IS Y5'!B128="","",'Input-IS Y5'!B128)</f>
        <v/>
      </c>
      <c r="C128" s="567"/>
      <c r="D128" s="571" t="str">
        <f>IF(ISERROR(D$10*$C128),"",(D$10*$C128))</f>
        <v/>
      </c>
      <c r="E128" s="571" t="str">
        <f t="shared" ref="E128:J137" si="29">IF(ISERROR(E$10*$C128),"",(E$10*$C128))</f>
        <v/>
      </c>
      <c r="F128" s="571" t="str">
        <f t="shared" si="29"/>
        <v/>
      </c>
      <c r="G128" s="571" t="str">
        <f t="shared" si="29"/>
        <v/>
      </c>
      <c r="H128" s="571">
        <f t="shared" si="29"/>
        <v>0</v>
      </c>
      <c r="I128" s="571">
        <f t="shared" si="29"/>
        <v>0</v>
      </c>
      <c r="J128" s="571">
        <f t="shared" si="29"/>
        <v>0</v>
      </c>
    </row>
    <row r="129" spans="1:10" s="781" customFormat="1">
      <c r="A129" s="143"/>
      <c r="B129" s="787" t="str">
        <f>IF('Input-IS Y5'!B129="","",'Input-IS Y5'!B129)</f>
        <v/>
      </c>
      <c r="C129" s="791"/>
      <c r="D129" s="794" t="str">
        <f t="shared" ref="D129:D137" si="30">IF(ISERROR(D$10*$C129),"",(D$10*$C129))</f>
        <v/>
      </c>
      <c r="E129" s="794" t="str">
        <f t="shared" si="29"/>
        <v/>
      </c>
      <c r="F129" s="794" t="str">
        <f t="shared" si="29"/>
        <v/>
      </c>
      <c r="G129" s="794" t="str">
        <f t="shared" si="29"/>
        <v/>
      </c>
      <c r="H129" s="794">
        <f t="shared" si="29"/>
        <v>0</v>
      </c>
      <c r="I129" s="794">
        <f t="shared" si="29"/>
        <v>0</v>
      </c>
      <c r="J129" s="794">
        <f t="shared" si="29"/>
        <v>0</v>
      </c>
    </row>
    <row r="130" spans="1:10" s="781" customFormat="1">
      <c r="A130" s="143"/>
      <c r="B130" s="787" t="str">
        <f>IF('Input-IS Y5'!B130="","",'Input-IS Y5'!B130)</f>
        <v/>
      </c>
      <c r="C130" s="791"/>
      <c r="D130" s="794" t="str">
        <f t="shared" si="30"/>
        <v/>
      </c>
      <c r="E130" s="794" t="str">
        <f t="shared" si="29"/>
        <v/>
      </c>
      <c r="F130" s="794" t="str">
        <f t="shared" si="29"/>
        <v/>
      </c>
      <c r="G130" s="794" t="str">
        <f t="shared" si="29"/>
        <v/>
      </c>
      <c r="H130" s="794">
        <f t="shared" si="29"/>
        <v>0</v>
      </c>
      <c r="I130" s="794">
        <f t="shared" si="29"/>
        <v>0</v>
      </c>
      <c r="J130" s="794">
        <f t="shared" si="29"/>
        <v>0</v>
      </c>
    </row>
    <row r="131" spans="1:10" s="781" customFormat="1">
      <c r="A131" s="143"/>
      <c r="B131" s="787" t="str">
        <f>IF('Input-IS Y5'!B131="","",'Input-IS Y5'!B131)</f>
        <v/>
      </c>
      <c r="C131" s="791"/>
      <c r="D131" s="794" t="str">
        <f t="shared" si="30"/>
        <v/>
      </c>
      <c r="E131" s="794" t="str">
        <f t="shared" si="29"/>
        <v/>
      </c>
      <c r="F131" s="794" t="str">
        <f t="shared" si="29"/>
        <v/>
      </c>
      <c r="G131" s="794" t="str">
        <f t="shared" si="29"/>
        <v/>
      </c>
      <c r="H131" s="794">
        <f t="shared" si="29"/>
        <v>0</v>
      </c>
      <c r="I131" s="794">
        <f t="shared" si="29"/>
        <v>0</v>
      </c>
      <c r="J131" s="794">
        <f t="shared" si="29"/>
        <v>0</v>
      </c>
    </row>
    <row r="132" spans="1:10" s="781" customFormat="1">
      <c r="A132" s="143"/>
      <c r="B132" s="787" t="str">
        <f>IF('Input-IS Y5'!B132="","",'Input-IS Y5'!B132)</f>
        <v/>
      </c>
      <c r="C132" s="791"/>
      <c r="D132" s="794" t="str">
        <f t="shared" si="30"/>
        <v/>
      </c>
      <c r="E132" s="794" t="str">
        <f t="shared" si="29"/>
        <v/>
      </c>
      <c r="F132" s="794" t="str">
        <f t="shared" si="29"/>
        <v/>
      </c>
      <c r="G132" s="794" t="str">
        <f t="shared" si="29"/>
        <v/>
      </c>
      <c r="H132" s="794">
        <f t="shared" si="29"/>
        <v>0</v>
      </c>
      <c r="I132" s="794">
        <f t="shared" si="29"/>
        <v>0</v>
      </c>
      <c r="J132" s="794">
        <f t="shared" si="29"/>
        <v>0</v>
      </c>
    </row>
    <row r="133" spans="1:10" s="781" customFormat="1">
      <c r="A133" s="143"/>
      <c r="B133" s="787" t="str">
        <f>IF('Input-IS Y5'!B133="","",'Input-IS Y5'!B133)</f>
        <v/>
      </c>
      <c r="C133" s="791"/>
      <c r="D133" s="794" t="str">
        <f t="shared" si="30"/>
        <v/>
      </c>
      <c r="E133" s="794" t="str">
        <f t="shared" si="29"/>
        <v/>
      </c>
      <c r="F133" s="794" t="str">
        <f t="shared" si="29"/>
        <v/>
      </c>
      <c r="G133" s="794" t="str">
        <f t="shared" si="29"/>
        <v/>
      </c>
      <c r="H133" s="794">
        <f t="shared" si="29"/>
        <v>0</v>
      </c>
      <c r="I133" s="794">
        <f t="shared" si="29"/>
        <v>0</v>
      </c>
      <c r="J133" s="794">
        <f t="shared" si="29"/>
        <v>0</v>
      </c>
    </row>
    <row r="134" spans="1:10" s="781" customFormat="1">
      <c r="A134" s="143"/>
      <c r="B134" s="787" t="str">
        <f>IF('Input-IS Y5'!B134="","",'Input-IS Y5'!B134)</f>
        <v/>
      </c>
      <c r="C134" s="791"/>
      <c r="D134" s="794" t="str">
        <f t="shared" si="30"/>
        <v/>
      </c>
      <c r="E134" s="794" t="str">
        <f t="shared" si="29"/>
        <v/>
      </c>
      <c r="F134" s="794" t="str">
        <f t="shared" si="29"/>
        <v/>
      </c>
      <c r="G134" s="794" t="str">
        <f t="shared" si="29"/>
        <v/>
      </c>
      <c r="H134" s="794">
        <f t="shared" si="29"/>
        <v>0</v>
      </c>
      <c r="I134" s="794">
        <f t="shared" si="29"/>
        <v>0</v>
      </c>
      <c r="J134" s="794">
        <f t="shared" si="29"/>
        <v>0</v>
      </c>
    </row>
    <row r="135" spans="1:10" s="781" customFormat="1">
      <c r="A135" s="143"/>
      <c r="B135" s="787" t="str">
        <f>IF('Input-IS Y5'!B135="","",'Input-IS Y5'!B135)</f>
        <v/>
      </c>
      <c r="C135" s="791"/>
      <c r="D135" s="794" t="str">
        <f t="shared" si="30"/>
        <v/>
      </c>
      <c r="E135" s="794" t="str">
        <f t="shared" si="29"/>
        <v/>
      </c>
      <c r="F135" s="794" t="str">
        <f t="shared" si="29"/>
        <v/>
      </c>
      <c r="G135" s="794" t="str">
        <f t="shared" si="29"/>
        <v/>
      </c>
      <c r="H135" s="794">
        <f t="shared" si="29"/>
        <v>0</v>
      </c>
      <c r="I135" s="794">
        <f t="shared" si="29"/>
        <v>0</v>
      </c>
      <c r="J135" s="794">
        <f t="shared" si="29"/>
        <v>0</v>
      </c>
    </row>
    <row r="136" spans="1:10" s="781" customFormat="1">
      <c r="A136" s="143"/>
      <c r="B136" s="787" t="str">
        <f>IF('Input-IS Y5'!B136="","",'Input-IS Y5'!B136)</f>
        <v/>
      </c>
      <c r="C136" s="791"/>
      <c r="D136" s="794" t="str">
        <f t="shared" si="30"/>
        <v/>
      </c>
      <c r="E136" s="794" t="str">
        <f t="shared" si="29"/>
        <v/>
      </c>
      <c r="F136" s="794" t="str">
        <f t="shared" si="29"/>
        <v/>
      </c>
      <c r="G136" s="794" t="str">
        <f t="shared" si="29"/>
        <v/>
      </c>
      <c r="H136" s="794">
        <f t="shared" si="29"/>
        <v>0</v>
      </c>
      <c r="I136" s="794">
        <f t="shared" si="29"/>
        <v>0</v>
      </c>
      <c r="J136" s="794">
        <f t="shared" si="29"/>
        <v>0</v>
      </c>
    </row>
    <row r="137" spans="1:10">
      <c r="B137" s="787" t="str">
        <f>IF('Input-IS Y5'!B137="","",'Input-IS Y5'!B137)</f>
        <v/>
      </c>
      <c r="C137" s="567"/>
      <c r="D137" s="794" t="str">
        <f t="shared" si="30"/>
        <v/>
      </c>
      <c r="E137" s="794" t="str">
        <f t="shared" si="29"/>
        <v/>
      </c>
      <c r="F137" s="794" t="str">
        <f t="shared" si="29"/>
        <v/>
      </c>
      <c r="G137" s="794" t="str">
        <f t="shared" si="29"/>
        <v/>
      </c>
      <c r="H137" s="794">
        <f t="shared" si="29"/>
        <v>0</v>
      </c>
      <c r="I137" s="794">
        <f t="shared" si="29"/>
        <v>0</v>
      </c>
      <c r="J137" s="794">
        <f t="shared" si="29"/>
        <v>0</v>
      </c>
    </row>
    <row r="138" spans="1:10">
      <c r="B138" s="408" t="str">
        <f>IF(Setup!C19="","",Setup!C19)</f>
        <v/>
      </c>
      <c r="C138" s="579">
        <f>SUM(C139:C148)</f>
        <v>0</v>
      </c>
      <c r="D138" s="579">
        <f t="shared" ref="D138:J138" si="31">SUM(D139:D148)</f>
        <v>0</v>
      </c>
      <c r="E138" s="579">
        <f t="shared" si="31"/>
        <v>0</v>
      </c>
      <c r="F138" s="579">
        <f t="shared" si="31"/>
        <v>0</v>
      </c>
      <c r="G138" s="579">
        <f t="shared" si="31"/>
        <v>0</v>
      </c>
      <c r="H138" s="579">
        <f t="shared" si="31"/>
        <v>0</v>
      </c>
      <c r="I138" s="579">
        <f t="shared" si="31"/>
        <v>0</v>
      </c>
      <c r="J138" s="579">
        <f t="shared" si="31"/>
        <v>0</v>
      </c>
    </row>
    <row r="139" spans="1:10">
      <c r="B139" s="398" t="str">
        <f>IF('Input-IS Y5'!B139="","",'Input-IS Y5'!B139)</f>
        <v/>
      </c>
      <c r="C139" s="567"/>
      <c r="D139" s="571" t="str">
        <f>IF(ISERROR(D$10*$C139),"",(D$10*$C139))</f>
        <v/>
      </c>
      <c r="E139" s="571" t="str">
        <f t="shared" ref="E139:J148" si="32">IF(ISERROR(E$10*$C139),"",(E$10*$C139))</f>
        <v/>
      </c>
      <c r="F139" s="571" t="str">
        <f t="shared" si="32"/>
        <v/>
      </c>
      <c r="G139" s="571" t="str">
        <f t="shared" si="32"/>
        <v/>
      </c>
      <c r="H139" s="571">
        <f t="shared" si="32"/>
        <v>0</v>
      </c>
      <c r="I139" s="571">
        <f t="shared" si="32"/>
        <v>0</v>
      </c>
      <c r="J139" s="571">
        <f t="shared" si="32"/>
        <v>0</v>
      </c>
    </row>
    <row r="140" spans="1:10" s="781" customFormat="1">
      <c r="A140" s="143"/>
      <c r="B140" s="787" t="str">
        <f>IF('Input-IS Y5'!B140="","",'Input-IS Y5'!B140)</f>
        <v/>
      </c>
      <c r="C140" s="791"/>
      <c r="D140" s="794" t="str">
        <f t="shared" ref="D140:D148" si="33">IF(ISERROR(D$10*$C140),"",(D$10*$C140))</f>
        <v/>
      </c>
      <c r="E140" s="794" t="str">
        <f t="shared" si="32"/>
        <v/>
      </c>
      <c r="F140" s="794" t="str">
        <f t="shared" si="32"/>
        <v/>
      </c>
      <c r="G140" s="794" t="str">
        <f t="shared" si="32"/>
        <v/>
      </c>
      <c r="H140" s="794">
        <f t="shared" si="32"/>
        <v>0</v>
      </c>
      <c r="I140" s="794">
        <f t="shared" si="32"/>
        <v>0</v>
      </c>
      <c r="J140" s="794">
        <f t="shared" si="32"/>
        <v>0</v>
      </c>
    </row>
    <row r="141" spans="1:10" s="781" customFormat="1">
      <c r="A141" s="143"/>
      <c r="B141" s="787" t="str">
        <f>IF('Input-IS Y5'!B141="","",'Input-IS Y5'!B141)</f>
        <v/>
      </c>
      <c r="C141" s="791"/>
      <c r="D141" s="794" t="str">
        <f t="shared" si="33"/>
        <v/>
      </c>
      <c r="E141" s="794" t="str">
        <f t="shared" si="32"/>
        <v/>
      </c>
      <c r="F141" s="794" t="str">
        <f t="shared" si="32"/>
        <v/>
      </c>
      <c r="G141" s="794" t="str">
        <f t="shared" si="32"/>
        <v/>
      </c>
      <c r="H141" s="794">
        <f t="shared" si="32"/>
        <v>0</v>
      </c>
      <c r="I141" s="794">
        <f t="shared" si="32"/>
        <v>0</v>
      </c>
      <c r="J141" s="794">
        <f t="shared" si="32"/>
        <v>0</v>
      </c>
    </row>
    <row r="142" spans="1:10" s="781" customFormat="1">
      <c r="A142" s="143"/>
      <c r="B142" s="787" t="str">
        <f>IF('Input-IS Y5'!B142="","",'Input-IS Y5'!B142)</f>
        <v/>
      </c>
      <c r="C142" s="791"/>
      <c r="D142" s="794" t="str">
        <f t="shared" si="33"/>
        <v/>
      </c>
      <c r="E142" s="794" t="str">
        <f t="shared" si="32"/>
        <v/>
      </c>
      <c r="F142" s="794" t="str">
        <f t="shared" si="32"/>
        <v/>
      </c>
      <c r="G142" s="794" t="str">
        <f t="shared" si="32"/>
        <v/>
      </c>
      <c r="H142" s="794">
        <f t="shared" si="32"/>
        <v>0</v>
      </c>
      <c r="I142" s="794">
        <f t="shared" si="32"/>
        <v>0</v>
      </c>
      <c r="J142" s="794">
        <f t="shared" si="32"/>
        <v>0</v>
      </c>
    </row>
    <row r="143" spans="1:10" s="781" customFormat="1">
      <c r="A143" s="143"/>
      <c r="B143" s="787" t="str">
        <f>IF('Input-IS Y5'!B143="","",'Input-IS Y5'!B143)</f>
        <v/>
      </c>
      <c r="C143" s="791"/>
      <c r="D143" s="794" t="str">
        <f t="shared" si="33"/>
        <v/>
      </c>
      <c r="E143" s="794" t="str">
        <f t="shared" si="32"/>
        <v/>
      </c>
      <c r="F143" s="794" t="str">
        <f t="shared" si="32"/>
        <v/>
      </c>
      <c r="G143" s="794" t="str">
        <f t="shared" si="32"/>
        <v/>
      </c>
      <c r="H143" s="794">
        <f t="shared" si="32"/>
        <v>0</v>
      </c>
      <c r="I143" s="794">
        <f t="shared" si="32"/>
        <v>0</v>
      </c>
      <c r="J143" s="794">
        <f t="shared" si="32"/>
        <v>0</v>
      </c>
    </row>
    <row r="144" spans="1:10" s="781" customFormat="1">
      <c r="A144" s="143"/>
      <c r="B144" s="787" t="str">
        <f>IF('Input-IS Y5'!B144="","",'Input-IS Y5'!B144)</f>
        <v/>
      </c>
      <c r="C144" s="791"/>
      <c r="D144" s="794" t="str">
        <f t="shared" si="33"/>
        <v/>
      </c>
      <c r="E144" s="794" t="str">
        <f t="shared" si="32"/>
        <v/>
      </c>
      <c r="F144" s="794" t="str">
        <f t="shared" si="32"/>
        <v/>
      </c>
      <c r="G144" s="794" t="str">
        <f t="shared" si="32"/>
        <v/>
      </c>
      <c r="H144" s="794">
        <f t="shared" si="32"/>
        <v>0</v>
      </c>
      <c r="I144" s="794">
        <f t="shared" si="32"/>
        <v>0</v>
      </c>
      <c r="J144" s="794">
        <f t="shared" si="32"/>
        <v>0</v>
      </c>
    </row>
    <row r="145" spans="1:10" s="781" customFormat="1">
      <c r="A145" s="143"/>
      <c r="B145" s="787" t="str">
        <f>IF('Input-IS Y5'!B145="","",'Input-IS Y5'!B145)</f>
        <v/>
      </c>
      <c r="C145" s="791"/>
      <c r="D145" s="794" t="str">
        <f t="shared" si="33"/>
        <v/>
      </c>
      <c r="E145" s="794" t="str">
        <f t="shared" si="32"/>
        <v/>
      </c>
      <c r="F145" s="794" t="str">
        <f t="shared" si="32"/>
        <v/>
      </c>
      <c r="G145" s="794" t="str">
        <f t="shared" si="32"/>
        <v/>
      </c>
      <c r="H145" s="794">
        <f t="shared" si="32"/>
        <v>0</v>
      </c>
      <c r="I145" s="794">
        <f t="shared" si="32"/>
        <v>0</v>
      </c>
      <c r="J145" s="794">
        <f t="shared" si="32"/>
        <v>0</v>
      </c>
    </row>
    <row r="146" spans="1:10" s="781" customFormat="1">
      <c r="A146" s="143"/>
      <c r="B146" s="787" t="str">
        <f>IF('Input-IS Y5'!B146="","",'Input-IS Y5'!B146)</f>
        <v/>
      </c>
      <c r="C146" s="791"/>
      <c r="D146" s="794" t="str">
        <f t="shared" si="33"/>
        <v/>
      </c>
      <c r="E146" s="794" t="str">
        <f t="shared" si="32"/>
        <v/>
      </c>
      <c r="F146" s="794" t="str">
        <f t="shared" si="32"/>
        <v/>
      </c>
      <c r="G146" s="794" t="str">
        <f t="shared" si="32"/>
        <v/>
      </c>
      <c r="H146" s="794">
        <f t="shared" si="32"/>
        <v>0</v>
      </c>
      <c r="I146" s="794">
        <f t="shared" si="32"/>
        <v>0</v>
      </c>
      <c r="J146" s="794">
        <f t="shared" si="32"/>
        <v>0</v>
      </c>
    </row>
    <row r="147" spans="1:10" s="781" customFormat="1">
      <c r="A147" s="143"/>
      <c r="B147" s="787" t="str">
        <f>IF('Input-IS Y5'!B147="","",'Input-IS Y5'!B147)</f>
        <v/>
      </c>
      <c r="C147" s="791"/>
      <c r="D147" s="794" t="str">
        <f t="shared" si="33"/>
        <v/>
      </c>
      <c r="E147" s="794" t="str">
        <f t="shared" si="32"/>
        <v/>
      </c>
      <c r="F147" s="794" t="str">
        <f t="shared" si="32"/>
        <v/>
      </c>
      <c r="G147" s="794" t="str">
        <f t="shared" si="32"/>
        <v/>
      </c>
      <c r="H147" s="794">
        <f t="shared" si="32"/>
        <v>0</v>
      </c>
      <c r="I147" s="794">
        <f t="shared" si="32"/>
        <v>0</v>
      </c>
      <c r="J147" s="794">
        <f t="shared" si="32"/>
        <v>0</v>
      </c>
    </row>
    <row r="148" spans="1:10">
      <c r="B148" s="787" t="str">
        <f>IF('Input-IS Y5'!B148="","",'Input-IS Y5'!B148)</f>
        <v/>
      </c>
      <c r="C148" s="567"/>
      <c r="D148" s="794" t="str">
        <f t="shared" si="33"/>
        <v/>
      </c>
      <c r="E148" s="794" t="str">
        <f t="shared" si="32"/>
        <v/>
      </c>
      <c r="F148" s="794" t="str">
        <f t="shared" si="32"/>
        <v/>
      </c>
      <c r="G148" s="794" t="str">
        <f t="shared" si="32"/>
        <v/>
      </c>
      <c r="H148" s="794">
        <f t="shared" si="32"/>
        <v>0</v>
      </c>
      <c r="I148" s="794">
        <f t="shared" si="32"/>
        <v>0</v>
      </c>
      <c r="J148" s="794">
        <f t="shared" si="32"/>
        <v>0</v>
      </c>
    </row>
    <row r="149" spans="1:10" ht="13.5" thickBot="1">
      <c r="B149" s="427" t="s">
        <v>19</v>
      </c>
      <c r="C149" s="600">
        <f>IF(ISERROR(C104+C83),"",(C104+C83))</f>
        <v>0</v>
      </c>
      <c r="D149" s="600">
        <f>IF(ISERROR(D104+D83),"",(D104+D83))</f>
        <v>0</v>
      </c>
      <c r="E149" s="600">
        <f t="shared" ref="E149:J149" si="34">IF(ISERROR(E104+E83),"",(E104+E83))</f>
        <v>0</v>
      </c>
      <c r="F149" s="600">
        <f t="shared" si="34"/>
        <v>0</v>
      </c>
      <c r="G149" s="600">
        <f t="shared" si="34"/>
        <v>0</v>
      </c>
      <c r="H149" s="600">
        <f t="shared" si="34"/>
        <v>0</v>
      </c>
      <c r="I149" s="600">
        <f t="shared" si="34"/>
        <v>0</v>
      </c>
      <c r="J149" s="600">
        <f t="shared" si="34"/>
        <v>0</v>
      </c>
    </row>
    <row r="150" spans="1:10" ht="13.5" thickBot="1">
      <c r="B150" s="428" t="s">
        <v>7</v>
      </c>
      <c r="C150" s="601">
        <f>IF(ISERROR(C81+C149),"",(C81+C149))</f>
        <v>0</v>
      </c>
      <c r="D150" s="601">
        <f t="shared" ref="D150:J150" si="35">IF(ISERROR(SUM(D81+D149)),"",(D81+D149))</f>
        <v>0</v>
      </c>
      <c r="E150" s="601">
        <f t="shared" si="35"/>
        <v>0</v>
      </c>
      <c r="F150" s="601">
        <f t="shared" si="35"/>
        <v>0</v>
      </c>
      <c r="G150" s="601">
        <f t="shared" si="35"/>
        <v>0</v>
      </c>
      <c r="H150" s="601">
        <f t="shared" si="35"/>
        <v>0</v>
      </c>
      <c r="I150" s="601">
        <f t="shared" si="35"/>
        <v>0</v>
      </c>
      <c r="J150" s="602">
        <f t="shared" si="35"/>
        <v>0</v>
      </c>
    </row>
    <row r="151" spans="1:10" ht="6" customHeight="1">
      <c r="D151" s="405"/>
      <c r="E151" s="405"/>
      <c r="F151" s="405"/>
      <c r="G151" s="405"/>
      <c r="H151" s="405"/>
      <c r="I151" s="405"/>
      <c r="J151" s="405"/>
    </row>
    <row r="152" spans="1:10" ht="13.5" thickBot="1">
      <c r="B152" s="212"/>
      <c r="C152" s="91" t="str">
        <f>IF(C29="","",C29)</f>
        <v>Total</v>
      </c>
      <c r="D152" s="406" t="str">
        <f t="shared" ref="D152:J152" si="36">IF(D29="","",D29)</f>
        <v>Training</v>
      </c>
      <c r="E152" s="406" t="str">
        <f t="shared" si="36"/>
        <v>Conference</v>
      </c>
      <c r="F152" s="406" t="str">
        <f t="shared" si="36"/>
        <v>Research</v>
      </c>
      <c r="G152" s="406" t="str">
        <f t="shared" si="36"/>
        <v>Publications</v>
      </c>
      <c r="H152" s="406" t="str">
        <f t="shared" si="36"/>
        <v/>
      </c>
      <c r="I152" s="406" t="str">
        <f t="shared" si="36"/>
        <v/>
      </c>
      <c r="J152" s="406" t="str">
        <f t="shared" si="36"/>
        <v/>
      </c>
    </row>
    <row r="153" spans="1:10">
      <c r="B153" s="214" t="s">
        <v>22</v>
      </c>
      <c r="C153" s="12"/>
      <c r="D153" s="407"/>
      <c r="E153" s="407"/>
      <c r="F153" s="407"/>
      <c r="G153" s="407"/>
      <c r="H153" s="407"/>
      <c r="I153" s="407"/>
      <c r="J153" s="407"/>
    </row>
    <row r="154" spans="1:10" s="20" customFormat="1">
      <c r="A154" s="143"/>
      <c r="B154" s="215" t="s">
        <v>10</v>
      </c>
      <c r="C154" s="586">
        <f>SUM(C155:C204)</f>
        <v>0</v>
      </c>
      <c r="D154" s="603">
        <f t="shared" ref="D154:J154" si="37">SUM(D155:D204)</f>
        <v>0</v>
      </c>
      <c r="E154" s="603">
        <f t="shared" si="37"/>
        <v>0</v>
      </c>
      <c r="F154" s="603">
        <f t="shared" si="37"/>
        <v>0</v>
      </c>
      <c r="G154" s="603">
        <f t="shared" si="37"/>
        <v>0</v>
      </c>
      <c r="H154" s="603">
        <f t="shared" si="37"/>
        <v>0</v>
      </c>
      <c r="I154" s="603">
        <f t="shared" si="37"/>
        <v>0</v>
      </c>
      <c r="J154" s="603">
        <f t="shared" si="37"/>
        <v>0</v>
      </c>
    </row>
    <row r="155" spans="1:10">
      <c r="B155" s="313" t="str">
        <f>IF('Input-IS Y5'!B155="","",'Input-IS Y5'!B155)</f>
        <v>Salaries/Wages/Benefits</v>
      </c>
      <c r="C155" s="568">
        <f t="shared" ref="C155:C204" si="38">SUM(D155:J155)</f>
        <v>0</v>
      </c>
      <c r="D155" s="567"/>
      <c r="E155" s="567"/>
      <c r="F155" s="567"/>
      <c r="G155" s="567"/>
      <c r="H155" s="567"/>
      <c r="I155" s="567"/>
      <c r="J155" s="567"/>
    </row>
    <row r="156" spans="1:10">
      <c r="B156" s="313" t="str">
        <f>IF('Input-IS Y5'!B156="","",'Input-IS Y5'!B156)</f>
        <v>Professional Fees</v>
      </c>
      <c r="C156" s="568">
        <f t="shared" si="38"/>
        <v>0</v>
      </c>
      <c r="D156" s="567"/>
      <c r="E156" s="567"/>
      <c r="F156" s="567"/>
      <c r="G156" s="567"/>
      <c r="H156" s="567"/>
      <c r="I156" s="567"/>
      <c r="J156" s="567"/>
    </row>
    <row r="157" spans="1:10">
      <c r="B157" s="313" t="str">
        <f>IF('Input-IS Y5'!B157="","",'Input-IS Y5'!B157)</f>
        <v>Translation Fees</v>
      </c>
      <c r="C157" s="568">
        <f t="shared" si="38"/>
        <v>0</v>
      </c>
      <c r="D157" s="567"/>
      <c r="E157" s="567"/>
      <c r="F157" s="567"/>
      <c r="G157" s="567"/>
      <c r="H157" s="567"/>
      <c r="I157" s="567"/>
      <c r="J157" s="567"/>
    </row>
    <row r="158" spans="1:10">
      <c r="B158" s="313" t="str">
        <f>IF('Input-IS Y5'!B158="","",'Input-IS Y5'!B158)</f>
        <v>Meals &amp; Incidentals Expenses</v>
      </c>
      <c r="C158" s="568">
        <f t="shared" si="38"/>
        <v>0</v>
      </c>
      <c r="D158" s="567"/>
      <c r="E158" s="567"/>
      <c r="F158" s="567"/>
      <c r="G158" s="567"/>
      <c r="H158" s="567"/>
      <c r="I158" s="567"/>
      <c r="J158" s="567"/>
    </row>
    <row r="159" spans="1:10">
      <c r="B159" s="313" t="str">
        <f>IF('Input-IS Y5'!B159="","",'Input-IS Y5'!B159)</f>
        <v>Lodging</v>
      </c>
      <c r="C159" s="568">
        <f t="shared" si="38"/>
        <v>0</v>
      </c>
      <c r="D159" s="567"/>
      <c r="E159" s="567"/>
      <c r="F159" s="567"/>
      <c r="G159" s="567"/>
      <c r="H159" s="567"/>
      <c r="I159" s="567"/>
      <c r="J159" s="567"/>
    </row>
    <row r="160" spans="1:10">
      <c r="B160" s="313" t="str">
        <f>IF('Input-IS Y5'!B160="","",'Input-IS Y5'!B160)</f>
        <v>Fares/Tickets</v>
      </c>
      <c r="C160" s="568">
        <f t="shared" si="38"/>
        <v>0</v>
      </c>
      <c r="D160" s="567"/>
      <c r="E160" s="567"/>
      <c r="F160" s="567"/>
      <c r="G160" s="567"/>
      <c r="H160" s="567"/>
      <c r="I160" s="567"/>
      <c r="J160" s="567"/>
    </row>
    <row r="161" spans="2:10">
      <c r="B161" s="313" t="str">
        <f>IF('Input-IS Y5'!B161="","",'Input-IS Y5'!B161)</f>
        <v>Awards (Conference, Training etc.)</v>
      </c>
      <c r="C161" s="568">
        <f t="shared" si="38"/>
        <v>0</v>
      </c>
      <c r="D161" s="567"/>
      <c r="E161" s="567"/>
      <c r="F161" s="567"/>
      <c r="G161" s="567"/>
      <c r="H161" s="567"/>
      <c r="I161" s="567"/>
      <c r="J161" s="567"/>
    </row>
    <row r="162" spans="2:10">
      <c r="B162" s="313" t="str">
        <f>IF('Input-IS Y5'!B162="","",'Input-IS Y5'!B162)</f>
        <v>Printing/Copying</v>
      </c>
      <c r="C162" s="568">
        <f t="shared" si="38"/>
        <v>0</v>
      </c>
      <c r="D162" s="567"/>
      <c r="E162" s="567"/>
      <c r="F162" s="567"/>
      <c r="G162" s="567"/>
      <c r="H162" s="567"/>
      <c r="I162" s="567"/>
      <c r="J162" s="567"/>
    </row>
    <row r="163" spans="2:10">
      <c r="B163" s="313" t="str">
        <f>IF('Input-IS Y5'!B163="","",'Input-IS Y5'!B163)</f>
        <v>Equipment Rental/Maintenance</v>
      </c>
      <c r="C163" s="568">
        <f t="shared" si="38"/>
        <v>0</v>
      </c>
      <c r="D163" s="567"/>
      <c r="E163" s="567"/>
      <c r="F163" s="567"/>
      <c r="G163" s="567"/>
      <c r="H163" s="567"/>
      <c r="I163" s="567"/>
      <c r="J163" s="567"/>
    </row>
    <row r="164" spans="2:10">
      <c r="B164" s="313" t="str">
        <f>IF('Input-IS Y5'!B164="","",'Input-IS Y5'!B164)</f>
        <v>Venue Rental</v>
      </c>
      <c r="C164" s="568">
        <f t="shared" si="38"/>
        <v>0</v>
      </c>
      <c r="D164" s="567"/>
      <c r="E164" s="567"/>
      <c r="F164" s="567"/>
      <c r="G164" s="567"/>
      <c r="H164" s="567"/>
      <c r="I164" s="567"/>
      <c r="J164" s="567"/>
    </row>
    <row r="165" spans="2:10">
      <c r="B165" s="313" t="str">
        <f>IF('Input-IS Y5'!B165="","",'Input-IS Y5'!B165)</f>
        <v>Transportation</v>
      </c>
      <c r="C165" s="568">
        <f t="shared" si="38"/>
        <v>0</v>
      </c>
      <c r="D165" s="567"/>
      <c r="E165" s="567"/>
      <c r="F165" s="567"/>
      <c r="G165" s="567"/>
      <c r="H165" s="567"/>
      <c r="I165" s="567"/>
      <c r="J165" s="567"/>
    </row>
    <row r="166" spans="2:10">
      <c r="B166" s="313" t="str">
        <f>IF('Input-IS Y5'!B166="","",'Input-IS Y5'!B166)</f>
        <v>Misc. Travel Expenses</v>
      </c>
      <c r="C166" s="568">
        <f t="shared" si="38"/>
        <v>0</v>
      </c>
      <c r="D166" s="567"/>
      <c r="E166" s="567"/>
      <c r="F166" s="567"/>
      <c r="G166" s="567"/>
      <c r="H166" s="567"/>
      <c r="I166" s="567"/>
      <c r="J166" s="567"/>
    </row>
    <row r="167" spans="2:10">
      <c r="B167" s="313" t="str">
        <f>IF('Input-IS Y5'!B167="","",'Input-IS Y5'!B167)</f>
        <v>Fundraising</v>
      </c>
      <c r="C167" s="568">
        <f t="shared" si="38"/>
        <v>0</v>
      </c>
      <c r="D167" s="567"/>
      <c r="E167" s="567"/>
      <c r="F167" s="567"/>
      <c r="G167" s="567"/>
      <c r="H167" s="567"/>
      <c r="I167" s="567"/>
      <c r="J167" s="567"/>
    </row>
    <row r="168" spans="2:10">
      <c r="B168" s="313" t="str">
        <f>IF('Input-IS Y5'!B168="","",'Input-IS Y5'!B168)</f>
        <v>Advertise, network &amp; visibility</v>
      </c>
      <c r="C168" s="568">
        <f t="shared" si="38"/>
        <v>0</v>
      </c>
      <c r="D168" s="567"/>
      <c r="E168" s="567"/>
      <c r="F168" s="567"/>
      <c r="G168" s="567"/>
      <c r="H168" s="567"/>
      <c r="I168" s="567"/>
      <c r="J168" s="567"/>
    </row>
    <row r="169" spans="2:10">
      <c r="B169" s="313" t="str">
        <f>IF('Input-IS Y5'!B169="","",'Input-IS Y5'!B169)</f>
        <v>Accounting/Legal Fees</v>
      </c>
      <c r="C169" s="568">
        <f t="shared" si="38"/>
        <v>0</v>
      </c>
      <c r="D169" s="567"/>
      <c r="E169" s="567"/>
      <c r="F169" s="567"/>
      <c r="G169" s="567"/>
      <c r="H169" s="567"/>
      <c r="I169" s="567"/>
      <c r="J169" s="567"/>
    </row>
    <row r="170" spans="2:10">
      <c r="B170" s="313" t="str">
        <f>IF('Input-IS Y5'!B170="","",'Input-IS Y5'!B170)</f>
        <v>Postage/Shipping/Delivery</v>
      </c>
      <c r="C170" s="568">
        <f t="shared" si="38"/>
        <v>0</v>
      </c>
      <c r="D170" s="567"/>
      <c r="E170" s="567"/>
      <c r="F170" s="567"/>
      <c r="G170" s="567"/>
      <c r="H170" s="567"/>
      <c r="I170" s="567"/>
      <c r="J170" s="567"/>
    </row>
    <row r="171" spans="2:10">
      <c r="B171" s="313" t="str">
        <f>IF('Input-IS Y5'!B171="","",'Input-IS Y5'!B171)</f>
        <v>Communication</v>
      </c>
      <c r="C171" s="568">
        <f t="shared" si="38"/>
        <v>0</v>
      </c>
      <c r="D171" s="567"/>
      <c r="E171" s="567"/>
      <c r="F171" s="567"/>
      <c r="G171" s="567"/>
      <c r="H171" s="567"/>
      <c r="I171" s="567"/>
      <c r="J171" s="567"/>
    </row>
    <row r="172" spans="2:10">
      <c r="B172" s="313" t="str">
        <f>IF('Input-IS Y5'!B172="","",'Input-IS Y5'!B172)</f>
        <v>Network/Website Maintenance</v>
      </c>
      <c r="C172" s="568">
        <f t="shared" si="38"/>
        <v>0</v>
      </c>
      <c r="D172" s="567"/>
      <c r="E172" s="567"/>
      <c r="F172" s="567"/>
      <c r="G172" s="567"/>
      <c r="H172" s="567"/>
      <c r="I172" s="567"/>
      <c r="J172" s="567"/>
    </row>
    <row r="173" spans="2:10">
      <c r="B173" s="313" t="str">
        <f>IF('Input-IS Y5'!B173="","",'Input-IS Y5'!B173)</f>
        <v>Conference/Meeting Fees</v>
      </c>
      <c r="C173" s="568">
        <f t="shared" si="38"/>
        <v>0</v>
      </c>
      <c r="D173" s="567"/>
      <c r="E173" s="567"/>
      <c r="F173" s="567"/>
      <c r="G173" s="567"/>
      <c r="H173" s="567"/>
      <c r="I173" s="567"/>
      <c r="J173" s="567"/>
    </row>
    <row r="174" spans="2:10">
      <c r="B174" s="313" t="str">
        <f>IF('Input-IS Y5'!B174="","",'Input-IS Y5'!B174)</f>
        <v>Stationary</v>
      </c>
      <c r="C174" s="568">
        <f t="shared" si="38"/>
        <v>0</v>
      </c>
      <c r="D174" s="567"/>
      <c r="E174" s="567"/>
      <c r="F174" s="567"/>
      <c r="G174" s="567"/>
      <c r="H174" s="567"/>
      <c r="I174" s="567"/>
      <c r="J174" s="567"/>
    </row>
    <row r="175" spans="2:10">
      <c r="B175" s="313" t="str">
        <f>IF('Input-IS Y5'!B175="","",'Input-IS Y5'!B175)</f>
        <v>Office Supplies</v>
      </c>
      <c r="C175" s="568">
        <f t="shared" si="38"/>
        <v>0</v>
      </c>
      <c r="D175" s="567"/>
      <c r="E175" s="567"/>
      <c r="F175" s="567"/>
      <c r="G175" s="567"/>
      <c r="H175" s="567"/>
      <c r="I175" s="567"/>
      <c r="J175" s="567"/>
    </row>
    <row r="176" spans="2:10">
      <c r="B176" s="313" t="str">
        <f>IF('Input-IS Y5'!B176="","",'Input-IS Y5'!B176)</f>
        <v/>
      </c>
      <c r="C176" s="568">
        <f t="shared" si="38"/>
        <v>0</v>
      </c>
      <c r="D176" s="567"/>
      <c r="E176" s="567"/>
      <c r="F176" s="567"/>
      <c r="G176" s="567"/>
      <c r="H176" s="567"/>
      <c r="I176" s="567"/>
      <c r="J176" s="567"/>
    </row>
    <row r="177" spans="1:10">
      <c r="B177" s="313" t="str">
        <f>IF('Input-IS Y5'!B177="","",'Input-IS Y5'!B177)</f>
        <v/>
      </c>
      <c r="C177" s="568">
        <f t="shared" si="38"/>
        <v>0</v>
      </c>
      <c r="D177" s="567"/>
      <c r="E177" s="567"/>
      <c r="F177" s="567"/>
      <c r="G177" s="567"/>
      <c r="H177" s="567"/>
      <c r="I177" s="567"/>
      <c r="J177" s="567"/>
    </row>
    <row r="178" spans="1:10">
      <c r="B178" s="313" t="str">
        <f>IF('Input-IS Y5'!B178="","",'Input-IS Y5'!B178)</f>
        <v/>
      </c>
      <c r="C178" s="568">
        <f t="shared" si="38"/>
        <v>0</v>
      </c>
      <c r="D178" s="567"/>
      <c r="E178" s="567"/>
      <c r="F178" s="567"/>
      <c r="G178" s="567"/>
      <c r="H178" s="567"/>
      <c r="I178" s="567"/>
      <c r="J178" s="567"/>
    </row>
    <row r="179" spans="1:10">
      <c r="B179" s="313" t="str">
        <f>IF('Input-IS Y5'!B179="","",'Input-IS Y5'!B179)</f>
        <v/>
      </c>
      <c r="C179" s="568">
        <f t="shared" si="38"/>
        <v>0</v>
      </c>
      <c r="D179" s="567"/>
      <c r="E179" s="567"/>
      <c r="F179" s="567"/>
      <c r="G179" s="567"/>
      <c r="H179" s="567"/>
      <c r="I179" s="567"/>
      <c r="J179" s="567"/>
    </row>
    <row r="180" spans="1:10">
      <c r="B180" s="313" t="str">
        <f>IF('Input-IS Y5'!B180="","",'Input-IS Y5'!B180)</f>
        <v/>
      </c>
      <c r="C180" s="568">
        <f t="shared" si="38"/>
        <v>0</v>
      </c>
      <c r="D180" s="567"/>
      <c r="E180" s="567"/>
      <c r="F180" s="567"/>
      <c r="G180" s="567"/>
      <c r="H180" s="567"/>
      <c r="I180" s="567"/>
      <c r="J180" s="567"/>
    </row>
    <row r="181" spans="1:10">
      <c r="B181" s="313" t="str">
        <f>IF('Input-IS Y5'!B181="","",'Input-IS Y5'!B181)</f>
        <v/>
      </c>
      <c r="C181" s="587">
        <f t="shared" si="38"/>
        <v>0</v>
      </c>
      <c r="D181" s="588"/>
      <c r="E181" s="588"/>
      <c r="F181" s="588"/>
      <c r="G181" s="588"/>
      <c r="H181" s="588"/>
      <c r="I181" s="588"/>
      <c r="J181" s="588"/>
    </row>
    <row r="182" spans="1:10">
      <c r="B182" s="313" t="str">
        <f>IF('Input-IS Y5'!B203="","",'Input-IS Y5'!B203)</f>
        <v/>
      </c>
      <c r="C182" s="587">
        <f t="shared" si="38"/>
        <v>0</v>
      </c>
      <c r="D182" s="588"/>
      <c r="E182" s="588"/>
      <c r="F182" s="588"/>
      <c r="G182" s="588"/>
      <c r="H182" s="588"/>
      <c r="I182" s="588"/>
      <c r="J182" s="588"/>
    </row>
    <row r="183" spans="1:10" s="781" customFormat="1">
      <c r="A183" s="143"/>
      <c r="B183" s="786" t="str">
        <f>IF('Input-IS Y5'!B183="","",'Input-IS Y5'!B183)</f>
        <v/>
      </c>
      <c r="C183" s="792">
        <f t="shared" ref="C183:C203" si="39">SUM(D183:J183)</f>
        <v>0</v>
      </c>
      <c r="D183" s="791"/>
      <c r="E183" s="791"/>
      <c r="F183" s="791"/>
      <c r="G183" s="791"/>
      <c r="H183" s="791"/>
      <c r="I183" s="791"/>
      <c r="J183" s="791"/>
    </row>
    <row r="184" spans="1:10" s="781" customFormat="1">
      <c r="A184" s="143"/>
      <c r="B184" s="786" t="str">
        <f>IF('Input-IS Y5'!B184="","",'Input-IS Y5'!B184)</f>
        <v/>
      </c>
      <c r="C184" s="792">
        <f t="shared" si="39"/>
        <v>0</v>
      </c>
      <c r="D184" s="791"/>
      <c r="E184" s="791"/>
      <c r="F184" s="791"/>
      <c r="G184" s="791"/>
      <c r="H184" s="791"/>
      <c r="I184" s="791"/>
      <c r="J184" s="791"/>
    </row>
    <row r="185" spans="1:10" s="781" customFormat="1">
      <c r="A185" s="143"/>
      <c r="B185" s="786" t="str">
        <f>IF('Input-IS Y5'!B185="","",'Input-IS Y5'!B185)</f>
        <v/>
      </c>
      <c r="C185" s="792">
        <f t="shared" si="39"/>
        <v>0</v>
      </c>
      <c r="D185" s="791"/>
      <c r="E185" s="791"/>
      <c r="F185" s="791"/>
      <c r="G185" s="791"/>
      <c r="H185" s="791"/>
      <c r="I185" s="791"/>
      <c r="J185" s="791"/>
    </row>
    <row r="186" spans="1:10" s="781" customFormat="1">
      <c r="A186" s="143"/>
      <c r="B186" s="786" t="str">
        <f>IF('Input-IS Y5'!B186="","",'Input-IS Y5'!B186)</f>
        <v/>
      </c>
      <c r="C186" s="792">
        <f t="shared" si="39"/>
        <v>0</v>
      </c>
      <c r="D186" s="791"/>
      <c r="E186" s="791"/>
      <c r="F186" s="791"/>
      <c r="G186" s="791"/>
      <c r="H186" s="791"/>
      <c r="I186" s="791"/>
      <c r="J186" s="791"/>
    </row>
    <row r="187" spans="1:10" s="781" customFormat="1">
      <c r="A187" s="143"/>
      <c r="B187" s="786" t="str">
        <f>IF('Input-IS Y5'!B187="","",'Input-IS Y5'!B187)</f>
        <v/>
      </c>
      <c r="C187" s="792">
        <f t="shared" si="39"/>
        <v>0</v>
      </c>
      <c r="D187" s="791"/>
      <c r="E187" s="791"/>
      <c r="F187" s="791"/>
      <c r="G187" s="791"/>
      <c r="H187" s="791"/>
      <c r="I187" s="791"/>
      <c r="J187" s="791"/>
    </row>
    <row r="188" spans="1:10" s="781" customFormat="1">
      <c r="A188" s="143"/>
      <c r="B188" s="786" t="str">
        <f>IF('Input-IS Y5'!B188="","",'Input-IS Y5'!B188)</f>
        <v/>
      </c>
      <c r="C188" s="792">
        <f t="shared" si="39"/>
        <v>0</v>
      </c>
      <c r="D188" s="791"/>
      <c r="E188" s="791"/>
      <c r="F188" s="791"/>
      <c r="G188" s="791"/>
      <c r="H188" s="791"/>
      <c r="I188" s="791"/>
      <c r="J188" s="791"/>
    </row>
    <row r="189" spans="1:10" s="781" customFormat="1">
      <c r="A189" s="143"/>
      <c r="B189" s="786" t="str">
        <f>IF('Input-IS Y5'!B189="","",'Input-IS Y5'!B189)</f>
        <v/>
      </c>
      <c r="C189" s="792">
        <f t="shared" si="39"/>
        <v>0</v>
      </c>
      <c r="D189" s="791"/>
      <c r="E189" s="791"/>
      <c r="F189" s="791"/>
      <c r="G189" s="791"/>
      <c r="H189" s="791"/>
      <c r="I189" s="791"/>
      <c r="J189" s="791"/>
    </row>
    <row r="190" spans="1:10" s="781" customFormat="1">
      <c r="A190" s="143"/>
      <c r="B190" s="786" t="str">
        <f>IF('Input-IS Y5'!B190="","",'Input-IS Y5'!B190)</f>
        <v/>
      </c>
      <c r="C190" s="792">
        <f t="shared" si="39"/>
        <v>0</v>
      </c>
      <c r="D190" s="791"/>
      <c r="E190" s="791"/>
      <c r="F190" s="791"/>
      <c r="G190" s="791"/>
      <c r="H190" s="791"/>
      <c r="I190" s="791"/>
      <c r="J190" s="791"/>
    </row>
    <row r="191" spans="1:10" s="781" customFormat="1">
      <c r="A191" s="143"/>
      <c r="B191" s="786" t="str">
        <f>IF('Input-IS Y5'!B191="","",'Input-IS Y5'!B191)</f>
        <v/>
      </c>
      <c r="C191" s="792">
        <f t="shared" si="39"/>
        <v>0</v>
      </c>
      <c r="D191" s="791"/>
      <c r="E191" s="791"/>
      <c r="F191" s="791"/>
      <c r="G191" s="791"/>
      <c r="H191" s="791"/>
      <c r="I191" s="791"/>
      <c r="J191" s="791"/>
    </row>
    <row r="192" spans="1:10" s="781" customFormat="1">
      <c r="A192" s="143"/>
      <c r="B192" s="786" t="str">
        <f>IF('Input-IS Y5'!B192="","",'Input-IS Y5'!B192)</f>
        <v/>
      </c>
      <c r="C192" s="792">
        <f t="shared" si="39"/>
        <v>0</v>
      </c>
      <c r="D192" s="791"/>
      <c r="E192" s="791"/>
      <c r="F192" s="791"/>
      <c r="G192" s="791"/>
      <c r="H192" s="791"/>
      <c r="I192" s="791"/>
      <c r="J192" s="791"/>
    </row>
    <row r="193" spans="1:10" s="781" customFormat="1">
      <c r="A193" s="143"/>
      <c r="B193" s="786" t="str">
        <f>IF('Input-IS Y5'!B193="","",'Input-IS Y5'!B193)</f>
        <v/>
      </c>
      <c r="C193" s="792">
        <f t="shared" si="39"/>
        <v>0</v>
      </c>
      <c r="D193" s="791"/>
      <c r="E193" s="791"/>
      <c r="F193" s="791"/>
      <c r="G193" s="791"/>
      <c r="H193" s="791"/>
      <c r="I193" s="791"/>
      <c r="J193" s="791"/>
    </row>
    <row r="194" spans="1:10" s="781" customFormat="1">
      <c r="A194" s="143"/>
      <c r="B194" s="786" t="str">
        <f>IF('Input-IS Y5'!B194="","",'Input-IS Y5'!B194)</f>
        <v/>
      </c>
      <c r="C194" s="792">
        <f t="shared" si="39"/>
        <v>0</v>
      </c>
      <c r="D194" s="791"/>
      <c r="E194" s="791"/>
      <c r="F194" s="791"/>
      <c r="G194" s="791"/>
      <c r="H194" s="791"/>
      <c r="I194" s="791"/>
      <c r="J194" s="791"/>
    </row>
    <row r="195" spans="1:10" s="781" customFormat="1">
      <c r="A195" s="143"/>
      <c r="B195" s="786" t="str">
        <f>IF('Input-IS Y5'!B195="","",'Input-IS Y5'!B195)</f>
        <v/>
      </c>
      <c r="C195" s="792">
        <f t="shared" si="39"/>
        <v>0</v>
      </c>
      <c r="D195" s="791"/>
      <c r="E195" s="791"/>
      <c r="F195" s="791"/>
      <c r="G195" s="791"/>
      <c r="H195" s="791"/>
      <c r="I195" s="791"/>
      <c r="J195" s="791"/>
    </row>
    <row r="196" spans="1:10" s="781" customFormat="1">
      <c r="A196" s="143"/>
      <c r="B196" s="786" t="str">
        <f>IF('Input-IS Y5'!B196="","",'Input-IS Y5'!B196)</f>
        <v/>
      </c>
      <c r="C196" s="792">
        <f t="shared" si="39"/>
        <v>0</v>
      </c>
      <c r="D196" s="791"/>
      <c r="E196" s="791"/>
      <c r="F196" s="791"/>
      <c r="G196" s="791"/>
      <c r="H196" s="791"/>
      <c r="I196" s="791"/>
      <c r="J196" s="791"/>
    </row>
    <row r="197" spans="1:10" s="781" customFormat="1">
      <c r="A197" s="143"/>
      <c r="B197" s="786" t="str">
        <f>IF('Input-IS Y5'!B197="","",'Input-IS Y5'!B197)</f>
        <v/>
      </c>
      <c r="C197" s="792">
        <f t="shared" si="39"/>
        <v>0</v>
      </c>
      <c r="D197" s="791"/>
      <c r="E197" s="791"/>
      <c r="F197" s="791"/>
      <c r="G197" s="791"/>
      <c r="H197" s="791"/>
      <c r="I197" s="791"/>
      <c r="J197" s="791"/>
    </row>
    <row r="198" spans="1:10" s="781" customFormat="1">
      <c r="A198" s="143"/>
      <c r="B198" s="786" t="str">
        <f>IF('Input-IS Y5'!B198="","",'Input-IS Y5'!B198)</f>
        <v/>
      </c>
      <c r="C198" s="792">
        <f t="shared" si="39"/>
        <v>0</v>
      </c>
      <c r="D198" s="791"/>
      <c r="E198" s="791"/>
      <c r="F198" s="791"/>
      <c r="G198" s="791"/>
      <c r="H198" s="791"/>
      <c r="I198" s="791"/>
      <c r="J198" s="791"/>
    </row>
    <row r="199" spans="1:10" s="781" customFormat="1">
      <c r="A199" s="143"/>
      <c r="B199" s="786" t="str">
        <f>IF('Input-IS Y5'!B199="","",'Input-IS Y5'!B199)</f>
        <v/>
      </c>
      <c r="C199" s="792">
        <f t="shared" si="39"/>
        <v>0</v>
      </c>
      <c r="D199" s="791"/>
      <c r="E199" s="791"/>
      <c r="F199" s="791"/>
      <c r="G199" s="791"/>
      <c r="H199" s="791"/>
      <c r="I199" s="791"/>
      <c r="J199" s="791"/>
    </row>
    <row r="200" spans="1:10" s="781" customFormat="1">
      <c r="A200" s="143"/>
      <c r="B200" s="786" t="str">
        <f>IF('Input-IS Y5'!B200="","",'Input-IS Y5'!B200)</f>
        <v/>
      </c>
      <c r="C200" s="792">
        <f t="shared" si="39"/>
        <v>0</v>
      </c>
      <c r="D200" s="791"/>
      <c r="E200" s="791"/>
      <c r="F200" s="791"/>
      <c r="G200" s="791"/>
      <c r="H200" s="791"/>
      <c r="I200" s="791"/>
      <c r="J200" s="791"/>
    </row>
    <row r="201" spans="1:10" s="781" customFormat="1">
      <c r="A201" s="143"/>
      <c r="B201" s="786" t="str">
        <f>IF('Input-IS Y5'!B201="","",'Input-IS Y5'!B201)</f>
        <v/>
      </c>
      <c r="C201" s="792">
        <f t="shared" si="39"/>
        <v>0</v>
      </c>
      <c r="D201" s="791"/>
      <c r="E201" s="791"/>
      <c r="F201" s="791"/>
      <c r="G201" s="791"/>
      <c r="H201" s="791"/>
      <c r="I201" s="791"/>
      <c r="J201" s="791"/>
    </row>
    <row r="202" spans="1:10" s="781" customFormat="1">
      <c r="A202" s="143"/>
      <c r="B202" s="786" t="str">
        <f>IF('Input-IS Y5'!B202="","",'Input-IS Y5'!B202)</f>
        <v/>
      </c>
      <c r="C202" s="792">
        <f t="shared" si="39"/>
        <v>0</v>
      </c>
      <c r="D202" s="791"/>
      <c r="E202" s="791"/>
      <c r="F202" s="791"/>
      <c r="G202" s="791"/>
      <c r="H202" s="791"/>
      <c r="I202" s="791"/>
      <c r="J202" s="791"/>
    </row>
    <row r="203" spans="1:10" s="781" customFormat="1">
      <c r="A203" s="143"/>
      <c r="B203" s="786" t="str">
        <f>IF('Input-IS Y5'!B203="","",'Input-IS Y5'!B203)</f>
        <v/>
      </c>
      <c r="C203" s="798">
        <f t="shared" si="39"/>
        <v>0</v>
      </c>
      <c r="D203" s="799"/>
      <c r="E203" s="799"/>
      <c r="F203" s="799"/>
      <c r="G203" s="799"/>
      <c r="H203" s="799"/>
      <c r="I203" s="799"/>
      <c r="J203" s="799"/>
    </row>
    <row r="204" spans="1:10">
      <c r="B204" s="313" t="str">
        <f>IF('Input-IS Y5'!B204="","",'Input-IS Y5'!B204)</f>
        <v/>
      </c>
      <c r="C204" s="587">
        <f t="shared" si="38"/>
        <v>0</v>
      </c>
      <c r="D204" s="588"/>
      <c r="E204" s="588"/>
      <c r="F204" s="588"/>
      <c r="G204" s="588"/>
      <c r="H204" s="588"/>
      <c r="I204" s="588"/>
      <c r="J204" s="588"/>
    </row>
    <row r="205" spans="1:10" s="20" customFormat="1">
      <c r="A205" s="143"/>
      <c r="B205" s="411" t="s">
        <v>217</v>
      </c>
      <c r="C205" s="586">
        <f>SUM(C206:C255)</f>
        <v>0</v>
      </c>
      <c r="D205" s="586">
        <f t="shared" ref="D205:J205" si="40">SUM(D206:D255)</f>
        <v>0</v>
      </c>
      <c r="E205" s="586">
        <f t="shared" si="40"/>
        <v>0</v>
      </c>
      <c r="F205" s="586">
        <f t="shared" si="40"/>
        <v>0</v>
      </c>
      <c r="G205" s="586">
        <f t="shared" si="40"/>
        <v>0</v>
      </c>
      <c r="H205" s="586">
        <f t="shared" si="40"/>
        <v>0</v>
      </c>
      <c r="I205" s="586">
        <f t="shared" si="40"/>
        <v>0</v>
      </c>
      <c r="J205" s="586">
        <f t="shared" si="40"/>
        <v>0</v>
      </c>
    </row>
    <row r="206" spans="1:10" s="20" customFormat="1">
      <c r="A206" s="143"/>
      <c r="B206" s="842" t="str">
        <f>IF(Setup!C44="","",Setup!C44)</f>
        <v>Salaries &amp; Benefits</v>
      </c>
      <c r="C206" s="567"/>
      <c r="D206" s="589" t="str">
        <f>IF(ISERROR(D$19*$C206),"",(D$19*$C206))</f>
        <v/>
      </c>
      <c r="E206" s="589" t="str">
        <f t="shared" ref="E206:J255" si="41">IF(ISERROR(E$19*$C206),"",(E$19*$C206))</f>
        <v/>
      </c>
      <c r="F206" s="589" t="str">
        <f t="shared" si="41"/>
        <v/>
      </c>
      <c r="G206" s="589" t="str">
        <f t="shared" si="41"/>
        <v/>
      </c>
      <c r="H206" s="589">
        <f t="shared" si="41"/>
        <v>0</v>
      </c>
      <c r="I206" s="589">
        <f t="shared" si="41"/>
        <v>0</v>
      </c>
      <c r="J206" s="589">
        <f t="shared" si="41"/>
        <v>0</v>
      </c>
    </row>
    <row r="207" spans="1:10" s="20" customFormat="1">
      <c r="A207" s="143"/>
      <c r="B207" s="842" t="str">
        <f>IF(Setup!C45="","",Setup!C45)</f>
        <v>Rent</v>
      </c>
      <c r="C207" s="567"/>
      <c r="D207" s="589" t="str">
        <f t="shared" ref="D207:D255" si="42">IF(ISERROR(D$19*$C207),"",(D$19*$C207))</f>
        <v/>
      </c>
      <c r="E207" s="589" t="str">
        <f t="shared" si="41"/>
        <v/>
      </c>
      <c r="F207" s="589" t="str">
        <f t="shared" si="41"/>
        <v/>
      </c>
      <c r="G207" s="589" t="str">
        <f t="shared" si="41"/>
        <v/>
      </c>
      <c r="H207" s="589">
        <f t="shared" si="41"/>
        <v>0</v>
      </c>
      <c r="I207" s="589">
        <f t="shared" si="41"/>
        <v>0</v>
      </c>
      <c r="J207" s="589">
        <f t="shared" si="41"/>
        <v>0</v>
      </c>
    </row>
    <row r="208" spans="1:10" s="20" customFormat="1">
      <c r="A208" s="143"/>
      <c r="B208" s="842" t="str">
        <f>IF(Setup!C46="","",Setup!C46)</f>
        <v>Utilities</v>
      </c>
      <c r="C208" s="567"/>
      <c r="D208" s="589" t="str">
        <f t="shared" si="42"/>
        <v/>
      </c>
      <c r="E208" s="589" t="str">
        <f t="shared" si="41"/>
        <v/>
      </c>
      <c r="F208" s="589" t="str">
        <f t="shared" si="41"/>
        <v/>
      </c>
      <c r="G208" s="589" t="str">
        <f t="shared" si="41"/>
        <v/>
      </c>
      <c r="H208" s="589">
        <f t="shared" si="41"/>
        <v>0</v>
      </c>
      <c r="I208" s="589">
        <f t="shared" si="41"/>
        <v>0</v>
      </c>
      <c r="J208" s="589">
        <f t="shared" si="41"/>
        <v>0</v>
      </c>
    </row>
    <row r="209" spans="1:10" s="20" customFormat="1">
      <c r="A209" s="143"/>
      <c r="B209" s="842" t="str">
        <f>IF(Setup!C47="","",Setup!C47)</f>
        <v>Communication</v>
      </c>
      <c r="C209" s="567"/>
      <c r="D209" s="589" t="str">
        <f t="shared" si="42"/>
        <v/>
      </c>
      <c r="E209" s="589" t="str">
        <f t="shared" si="41"/>
        <v/>
      </c>
      <c r="F209" s="589" t="str">
        <f t="shared" si="41"/>
        <v/>
      </c>
      <c r="G209" s="589" t="str">
        <f t="shared" si="41"/>
        <v/>
      </c>
      <c r="H209" s="589">
        <f t="shared" si="41"/>
        <v>0</v>
      </c>
      <c r="I209" s="589">
        <f t="shared" si="41"/>
        <v>0</v>
      </c>
      <c r="J209" s="589">
        <f t="shared" si="41"/>
        <v>0</v>
      </c>
    </row>
    <row r="210" spans="1:10" s="20" customFormat="1">
      <c r="A210" s="143"/>
      <c r="B210" s="842" t="str">
        <f>IF(Setup!C48="","",Setup!C48)</f>
        <v>Supplies and Other Office Expenses</v>
      </c>
      <c r="C210" s="567"/>
      <c r="D210" s="589" t="str">
        <f t="shared" si="42"/>
        <v/>
      </c>
      <c r="E210" s="589" t="str">
        <f t="shared" si="41"/>
        <v/>
      </c>
      <c r="F210" s="589" t="str">
        <f t="shared" si="41"/>
        <v/>
      </c>
      <c r="G210" s="589" t="str">
        <f t="shared" si="41"/>
        <v/>
      </c>
      <c r="H210" s="589">
        <f t="shared" si="41"/>
        <v>0</v>
      </c>
      <c r="I210" s="589">
        <f t="shared" si="41"/>
        <v>0</v>
      </c>
      <c r="J210" s="589">
        <f t="shared" si="41"/>
        <v>0</v>
      </c>
    </row>
    <row r="211" spans="1:10" s="20" customFormat="1">
      <c r="A211" s="143"/>
      <c r="B211" s="842" t="str">
        <f>IF(Setup!C49="","",Setup!C49)</f>
        <v>Travel</v>
      </c>
      <c r="C211" s="567"/>
      <c r="D211" s="589" t="str">
        <f t="shared" si="42"/>
        <v/>
      </c>
      <c r="E211" s="589" t="str">
        <f t="shared" si="41"/>
        <v/>
      </c>
      <c r="F211" s="589" t="str">
        <f t="shared" si="41"/>
        <v/>
      </c>
      <c r="G211" s="589" t="str">
        <f t="shared" si="41"/>
        <v/>
      </c>
      <c r="H211" s="589">
        <f t="shared" si="41"/>
        <v>0</v>
      </c>
      <c r="I211" s="589">
        <f t="shared" si="41"/>
        <v>0</v>
      </c>
      <c r="J211" s="589">
        <f t="shared" si="41"/>
        <v>0</v>
      </c>
    </row>
    <row r="212" spans="1:10" s="20" customFormat="1">
      <c r="A212" s="143"/>
      <c r="B212" s="842" t="str">
        <f>IF(Setup!C50="","",Setup!C50)</f>
        <v>Insurance</v>
      </c>
      <c r="C212" s="567"/>
      <c r="D212" s="589" t="str">
        <f t="shared" si="42"/>
        <v/>
      </c>
      <c r="E212" s="589" t="str">
        <f t="shared" si="41"/>
        <v/>
      </c>
      <c r="F212" s="589" t="str">
        <f t="shared" si="41"/>
        <v/>
      </c>
      <c r="G212" s="589" t="str">
        <f t="shared" si="41"/>
        <v/>
      </c>
      <c r="H212" s="589">
        <f t="shared" si="41"/>
        <v>0</v>
      </c>
      <c r="I212" s="589">
        <f t="shared" si="41"/>
        <v>0</v>
      </c>
      <c r="J212" s="589">
        <f t="shared" si="41"/>
        <v>0</v>
      </c>
    </row>
    <row r="213" spans="1:10" s="20" customFormat="1">
      <c r="A213" s="143"/>
      <c r="B213" s="842" t="str">
        <f>IF(Setup!C51="","",Setup!C51)</f>
        <v>Board Meetings</v>
      </c>
      <c r="C213" s="567"/>
      <c r="D213" s="589" t="str">
        <f t="shared" si="42"/>
        <v/>
      </c>
      <c r="E213" s="589" t="str">
        <f t="shared" si="41"/>
        <v/>
      </c>
      <c r="F213" s="589" t="str">
        <f t="shared" si="41"/>
        <v/>
      </c>
      <c r="G213" s="589" t="str">
        <f t="shared" si="41"/>
        <v/>
      </c>
      <c r="H213" s="589">
        <f t="shared" si="41"/>
        <v>0</v>
      </c>
      <c r="I213" s="589">
        <f t="shared" si="41"/>
        <v>0</v>
      </c>
      <c r="J213" s="589">
        <f t="shared" si="41"/>
        <v>0</v>
      </c>
    </row>
    <row r="214" spans="1:10" s="20" customFormat="1">
      <c r="A214" s="143"/>
      <c r="B214" s="842" t="str">
        <f>IF(Setup!C52="","",Setup!C52)</f>
        <v>Equipment</v>
      </c>
      <c r="C214" s="567"/>
      <c r="D214" s="589" t="str">
        <f t="shared" si="42"/>
        <v/>
      </c>
      <c r="E214" s="589" t="str">
        <f t="shared" si="41"/>
        <v/>
      </c>
      <c r="F214" s="589" t="str">
        <f t="shared" si="41"/>
        <v/>
      </c>
      <c r="G214" s="589" t="str">
        <f t="shared" si="41"/>
        <v/>
      </c>
      <c r="H214" s="589">
        <f t="shared" si="41"/>
        <v>0</v>
      </c>
      <c r="I214" s="589">
        <f t="shared" si="41"/>
        <v>0</v>
      </c>
      <c r="J214" s="589">
        <f t="shared" si="41"/>
        <v>0</v>
      </c>
    </row>
    <row r="215" spans="1:10" s="783" customFormat="1">
      <c r="A215" s="143"/>
      <c r="B215" s="842" t="str">
        <f>IF(Setup!C53="","",Setup!C53)</f>
        <v/>
      </c>
      <c r="C215" s="791"/>
      <c r="D215" s="800" t="str">
        <f>IF(ISERROR(D$19*$C215),"",(D$19*$C215))</f>
        <v/>
      </c>
      <c r="E215" s="800" t="str">
        <f t="shared" si="41"/>
        <v/>
      </c>
      <c r="F215" s="800" t="str">
        <f t="shared" si="41"/>
        <v/>
      </c>
      <c r="G215" s="800" t="str">
        <f t="shared" si="41"/>
        <v/>
      </c>
      <c r="H215" s="800">
        <f t="shared" si="41"/>
        <v>0</v>
      </c>
      <c r="I215" s="800">
        <f t="shared" si="41"/>
        <v>0</v>
      </c>
      <c r="J215" s="800">
        <f t="shared" si="41"/>
        <v>0</v>
      </c>
    </row>
    <row r="216" spans="1:10" s="783" customFormat="1">
      <c r="A216" s="143"/>
      <c r="B216" s="842" t="str">
        <f>IF(Setup!C54="","",Setup!C54)</f>
        <v/>
      </c>
      <c r="C216" s="791"/>
      <c r="D216" s="800" t="str">
        <f t="shared" si="42"/>
        <v/>
      </c>
      <c r="E216" s="800" t="str">
        <f t="shared" si="41"/>
        <v/>
      </c>
      <c r="F216" s="800" t="str">
        <f t="shared" si="41"/>
        <v/>
      </c>
      <c r="G216" s="800" t="str">
        <f t="shared" si="41"/>
        <v/>
      </c>
      <c r="H216" s="800">
        <f t="shared" si="41"/>
        <v>0</v>
      </c>
      <c r="I216" s="800">
        <f t="shared" si="41"/>
        <v>0</v>
      </c>
      <c r="J216" s="800">
        <f t="shared" si="41"/>
        <v>0</v>
      </c>
    </row>
    <row r="217" spans="1:10" s="783" customFormat="1">
      <c r="A217" s="143"/>
      <c r="B217" s="842" t="str">
        <f>IF(Setup!C55="","",Setup!C55)</f>
        <v/>
      </c>
      <c r="C217" s="791"/>
      <c r="D217" s="800" t="str">
        <f t="shared" si="42"/>
        <v/>
      </c>
      <c r="E217" s="800" t="str">
        <f t="shared" si="41"/>
        <v/>
      </c>
      <c r="F217" s="800" t="str">
        <f t="shared" si="41"/>
        <v/>
      </c>
      <c r="G217" s="800" t="str">
        <f t="shared" si="41"/>
        <v/>
      </c>
      <c r="H217" s="800">
        <f t="shared" si="41"/>
        <v>0</v>
      </c>
      <c r="I217" s="800">
        <f t="shared" si="41"/>
        <v>0</v>
      </c>
      <c r="J217" s="800">
        <f t="shared" si="41"/>
        <v>0</v>
      </c>
    </row>
    <row r="218" spans="1:10" s="783" customFormat="1">
      <c r="A218" s="143"/>
      <c r="B218" s="842" t="str">
        <f>IF(Setup!C56="","",Setup!C56)</f>
        <v/>
      </c>
      <c r="C218" s="791"/>
      <c r="D218" s="800" t="str">
        <f t="shared" si="42"/>
        <v/>
      </c>
      <c r="E218" s="800" t="str">
        <f t="shared" si="41"/>
        <v/>
      </c>
      <c r="F218" s="800" t="str">
        <f t="shared" si="41"/>
        <v/>
      </c>
      <c r="G218" s="800" t="str">
        <f t="shared" si="41"/>
        <v/>
      </c>
      <c r="H218" s="800">
        <f t="shared" si="41"/>
        <v>0</v>
      </c>
      <c r="I218" s="800">
        <f t="shared" si="41"/>
        <v>0</v>
      </c>
      <c r="J218" s="800">
        <f t="shared" si="41"/>
        <v>0</v>
      </c>
    </row>
    <row r="219" spans="1:10" s="783" customFormat="1">
      <c r="A219" s="143"/>
      <c r="B219" s="842" t="str">
        <f>IF(Setup!C57="","",Setup!C57)</f>
        <v/>
      </c>
      <c r="C219" s="791"/>
      <c r="D219" s="800" t="str">
        <f t="shared" si="42"/>
        <v/>
      </c>
      <c r="E219" s="800" t="str">
        <f t="shared" si="41"/>
        <v/>
      </c>
      <c r="F219" s="800" t="str">
        <f t="shared" si="41"/>
        <v/>
      </c>
      <c r="G219" s="800" t="str">
        <f t="shared" si="41"/>
        <v/>
      </c>
      <c r="H219" s="800">
        <f t="shared" si="41"/>
        <v>0</v>
      </c>
      <c r="I219" s="800">
        <f t="shared" si="41"/>
        <v>0</v>
      </c>
      <c r="J219" s="800">
        <f t="shared" si="41"/>
        <v>0</v>
      </c>
    </row>
    <row r="220" spans="1:10" s="783" customFormat="1">
      <c r="A220" s="143"/>
      <c r="B220" s="842" t="str">
        <f>IF(Setup!C58="","",Setup!C58)</f>
        <v/>
      </c>
      <c r="C220" s="791"/>
      <c r="D220" s="800" t="str">
        <f t="shared" si="42"/>
        <v/>
      </c>
      <c r="E220" s="800" t="str">
        <f t="shared" si="41"/>
        <v/>
      </c>
      <c r="F220" s="800" t="str">
        <f t="shared" si="41"/>
        <v/>
      </c>
      <c r="G220" s="800" t="str">
        <f t="shared" si="41"/>
        <v/>
      </c>
      <c r="H220" s="800">
        <f t="shared" si="41"/>
        <v>0</v>
      </c>
      <c r="I220" s="800">
        <f t="shared" si="41"/>
        <v>0</v>
      </c>
      <c r="J220" s="800">
        <f t="shared" si="41"/>
        <v>0</v>
      </c>
    </row>
    <row r="221" spans="1:10" s="783" customFormat="1">
      <c r="A221" s="143"/>
      <c r="B221" s="842" t="str">
        <f>IF(Setup!C59="","",Setup!C59)</f>
        <v/>
      </c>
      <c r="C221" s="791"/>
      <c r="D221" s="800" t="str">
        <f t="shared" si="42"/>
        <v/>
      </c>
      <c r="E221" s="800" t="str">
        <f t="shared" si="41"/>
        <v/>
      </c>
      <c r="F221" s="800" t="str">
        <f t="shared" si="41"/>
        <v/>
      </c>
      <c r="G221" s="800" t="str">
        <f t="shared" si="41"/>
        <v/>
      </c>
      <c r="H221" s="800">
        <f t="shared" si="41"/>
        <v>0</v>
      </c>
      <c r="I221" s="800">
        <f t="shared" si="41"/>
        <v>0</v>
      </c>
      <c r="J221" s="800">
        <f t="shared" si="41"/>
        <v>0</v>
      </c>
    </row>
    <row r="222" spans="1:10" s="783" customFormat="1">
      <c r="A222" s="143"/>
      <c r="B222" s="842" t="str">
        <f>IF(Setup!C60="","",Setup!C60)</f>
        <v/>
      </c>
      <c r="C222" s="791"/>
      <c r="D222" s="800" t="str">
        <f t="shared" si="42"/>
        <v/>
      </c>
      <c r="E222" s="800" t="str">
        <f t="shared" si="41"/>
        <v/>
      </c>
      <c r="F222" s="800" t="str">
        <f t="shared" si="41"/>
        <v/>
      </c>
      <c r="G222" s="800" t="str">
        <f t="shared" si="41"/>
        <v/>
      </c>
      <c r="H222" s="800">
        <f t="shared" si="41"/>
        <v>0</v>
      </c>
      <c r="I222" s="800">
        <f t="shared" si="41"/>
        <v>0</v>
      </c>
      <c r="J222" s="800">
        <f t="shared" si="41"/>
        <v>0</v>
      </c>
    </row>
    <row r="223" spans="1:10" s="783" customFormat="1">
      <c r="A223" s="143"/>
      <c r="B223" s="842" t="str">
        <f>IF(Setup!C61="","",Setup!C61)</f>
        <v/>
      </c>
      <c r="C223" s="791"/>
      <c r="D223" s="800" t="str">
        <f t="shared" si="42"/>
        <v/>
      </c>
      <c r="E223" s="800" t="str">
        <f t="shared" si="41"/>
        <v/>
      </c>
      <c r="F223" s="800" t="str">
        <f t="shared" si="41"/>
        <v/>
      </c>
      <c r="G223" s="800" t="str">
        <f t="shared" si="41"/>
        <v/>
      </c>
      <c r="H223" s="800">
        <f t="shared" si="41"/>
        <v>0</v>
      </c>
      <c r="I223" s="800">
        <f t="shared" si="41"/>
        <v>0</v>
      </c>
      <c r="J223" s="800">
        <f t="shared" si="41"/>
        <v>0</v>
      </c>
    </row>
    <row r="224" spans="1:10" s="783" customFormat="1">
      <c r="A224" s="143"/>
      <c r="B224" s="842" t="str">
        <f>IF(Setup!C62="","",Setup!C62)</f>
        <v/>
      </c>
      <c r="C224" s="791"/>
      <c r="D224" s="800" t="str">
        <f>IF(ISERROR(D$19*$C224),"",(D$19*$C224))</f>
        <v/>
      </c>
      <c r="E224" s="800" t="str">
        <f t="shared" si="41"/>
        <v/>
      </c>
      <c r="F224" s="800" t="str">
        <f t="shared" si="41"/>
        <v/>
      </c>
      <c r="G224" s="800" t="str">
        <f t="shared" si="41"/>
        <v/>
      </c>
      <c r="H224" s="800">
        <f t="shared" si="41"/>
        <v>0</v>
      </c>
      <c r="I224" s="800">
        <f t="shared" si="41"/>
        <v>0</v>
      </c>
      <c r="J224" s="800">
        <f t="shared" si="41"/>
        <v>0</v>
      </c>
    </row>
    <row r="225" spans="1:10" s="783" customFormat="1">
      <c r="A225" s="143"/>
      <c r="B225" s="842" t="str">
        <f>IF(Setup!C63="","",Setup!C63)</f>
        <v/>
      </c>
      <c r="C225" s="791"/>
      <c r="D225" s="800" t="str">
        <f t="shared" si="42"/>
        <v/>
      </c>
      <c r="E225" s="800" t="str">
        <f t="shared" si="41"/>
        <v/>
      </c>
      <c r="F225" s="800" t="str">
        <f t="shared" si="41"/>
        <v/>
      </c>
      <c r="G225" s="800" t="str">
        <f t="shared" si="41"/>
        <v/>
      </c>
      <c r="H225" s="800">
        <f t="shared" si="41"/>
        <v>0</v>
      </c>
      <c r="I225" s="800">
        <f t="shared" si="41"/>
        <v>0</v>
      </c>
      <c r="J225" s="800">
        <f t="shared" si="41"/>
        <v>0</v>
      </c>
    </row>
    <row r="226" spans="1:10" s="783" customFormat="1">
      <c r="A226" s="143"/>
      <c r="B226" s="842" t="str">
        <f>IF(Setup!C64="","",Setup!C64)</f>
        <v/>
      </c>
      <c r="C226" s="791"/>
      <c r="D226" s="800" t="str">
        <f t="shared" si="42"/>
        <v/>
      </c>
      <c r="E226" s="800" t="str">
        <f t="shared" si="41"/>
        <v/>
      </c>
      <c r="F226" s="800" t="str">
        <f t="shared" si="41"/>
        <v/>
      </c>
      <c r="G226" s="800" t="str">
        <f t="shared" si="41"/>
        <v/>
      </c>
      <c r="H226" s="800">
        <f t="shared" si="41"/>
        <v>0</v>
      </c>
      <c r="I226" s="800">
        <f t="shared" si="41"/>
        <v>0</v>
      </c>
      <c r="J226" s="800">
        <f t="shared" si="41"/>
        <v>0</v>
      </c>
    </row>
    <row r="227" spans="1:10" s="783" customFormat="1">
      <c r="A227" s="143"/>
      <c r="B227" s="842" t="str">
        <f>IF(Setup!C65="","",Setup!C65)</f>
        <v/>
      </c>
      <c r="C227" s="791"/>
      <c r="D227" s="800" t="str">
        <f t="shared" si="42"/>
        <v/>
      </c>
      <c r="E227" s="800" t="str">
        <f t="shared" si="41"/>
        <v/>
      </c>
      <c r="F227" s="800" t="str">
        <f t="shared" si="41"/>
        <v/>
      </c>
      <c r="G227" s="800" t="str">
        <f t="shared" si="41"/>
        <v/>
      </c>
      <c r="H227" s="800">
        <f t="shared" si="41"/>
        <v>0</v>
      </c>
      <c r="I227" s="800">
        <f t="shared" si="41"/>
        <v>0</v>
      </c>
      <c r="J227" s="800">
        <f t="shared" si="41"/>
        <v>0</v>
      </c>
    </row>
    <row r="228" spans="1:10" s="783" customFormat="1">
      <c r="A228" s="143"/>
      <c r="B228" s="842" t="str">
        <f>IF(Setup!C66="","",Setup!C66)</f>
        <v/>
      </c>
      <c r="C228" s="791"/>
      <c r="D228" s="800" t="str">
        <f t="shared" si="42"/>
        <v/>
      </c>
      <c r="E228" s="800" t="str">
        <f t="shared" si="41"/>
        <v/>
      </c>
      <c r="F228" s="800" t="str">
        <f t="shared" si="41"/>
        <v/>
      </c>
      <c r="G228" s="800" t="str">
        <f t="shared" si="41"/>
        <v/>
      </c>
      <c r="H228" s="800">
        <f t="shared" si="41"/>
        <v>0</v>
      </c>
      <c r="I228" s="800">
        <f t="shared" si="41"/>
        <v>0</v>
      </c>
      <c r="J228" s="800">
        <f t="shared" si="41"/>
        <v>0</v>
      </c>
    </row>
    <row r="229" spans="1:10" s="783" customFormat="1">
      <c r="A229" s="143"/>
      <c r="B229" s="842" t="str">
        <f>IF(Setup!C67="","",Setup!C67)</f>
        <v/>
      </c>
      <c r="C229" s="791"/>
      <c r="D229" s="800" t="str">
        <f t="shared" si="42"/>
        <v/>
      </c>
      <c r="E229" s="800" t="str">
        <f t="shared" si="41"/>
        <v/>
      </c>
      <c r="F229" s="800" t="str">
        <f t="shared" si="41"/>
        <v/>
      </c>
      <c r="G229" s="800" t="str">
        <f t="shared" si="41"/>
        <v/>
      </c>
      <c r="H229" s="800">
        <f t="shared" si="41"/>
        <v>0</v>
      </c>
      <c r="I229" s="800">
        <f t="shared" si="41"/>
        <v>0</v>
      </c>
      <c r="J229" s="800">
        <f t="shared" si="41"/>
        <v>0</v>
      </c>
    </row>
    <row r="230" spans="1:10" s="783" customFormat="1">
      <c r="A230" s="143"/>
      <c r="B230" s="842" t="str">
        <f>IF(Setup!C68="","",Setup!C68)</f>
        <v/>
      </c>
      <c r="C230" s="791"/>
      <c r="D230" s="800" t="str">
        <f t="shared" si="42"/>
        <v/>
      </c>
      <c r="E230" s="800" t="str">
        <f t="shared" si="41"/>
        <v/>
      </c>
      <c r="F230" s="800" t="str">
        <f t="shared" si="41"/>
        <v/>
      </c>
      <c r="G230" s="800" t="str">
        <f t="shared" si="41"/>
        <v/>
      </c>
      <c r="H230" s="800">
        <f t="shared" si="41"/>
        <v>0</v>
      </c>
      <c r="I230" s="800">
        <f t="shared" si="41"/>
        <v>0</v>
      </c>
      <c r="J230" s="800">
        <f t="shared" si="41"/>
        <v>0</v>
      </c>
    </row>
    <row r="231" spans="1:10" s="783" customFormat="1">
      <c r="A231" s="143"/>
      <c r="B231" s="842" t="str">
        <f>IF(Setup!C69="","",Setup!C69)</f>
        <v/>
      </c>
      <c r="C231" s="791"/>
      <c r="D231" s="800" t="str">
        <f t="shared" si="42"/>
        <v/>
      </c>
      <c r="E231" s="800" t="str">
        <f t="shared" si="41"/>
        <v/>
      </c>
      <c r="F231" s="800" t="str">
        <f t="shared" si="41"/>
        <v/>
      </c>
      <c r="G231" s="800" t="str">
        <f t="shared" si="41"/>
        <v/>
      </c>
      <c r="H231" s="800">
        <f t="shared" si="41"/>
        <v>0</v>
      </c>
      <c r="I231" s="800">
        <f t="shared" si="41"/>
        <v>0</v>
      </c>
      <c r="J231" s="800">
        <f t="shared" si="41"/>
        <v>0</v>
      </c>
    </row>
    <row r="232" spans="1:10" s="783" customFormat="1">
      <c r="A232" s="143"/>
      <c r="B232" s="842" t="str">
        <f>IF(Setup!C70="","",Setup!C70)</f>
        <v/>
      </c>
      <c r="C232" s="791"/>
      <c r="D232" s="800" t="str">
        <f t="shared" si="42"/>
        <v/>
      </c>
      <c r="E232" s="800" t="str">
        <f t="shared" si="41"/>
        <v/>
      </c>
      <c r="F232" s="800" t="str">
        <f t="shared" si="41"/>
        <v/>
      </c>
      <c r="G232" s="800" t="str">
        <f t="shared" si="41"/>
        <v/>
      </c>
      <c r="H232" s="800">
        <f t="shared" si="41"/>
        <v>0</v>
      </c>
      <c r="I232" s="800">
        <f t="shared" si="41"/>
        <v>0</v>
      </c>
      <c r="J232" s="800">
        <f t="shared" si="41"/>
        <v>0</v>
      </c>
    </row>
    <row r="233" spans="1:10" s="783" customFormat="1">
      <c r="A233" s="143"/>
      <c r="B233" s="842" t="str">
        <f>IF(Setup!C71="","",Setup!C71)</f>
        <v/>
      </c>
      <c r="C233" s="791"/>
      <c r="D233" s="800" t="str">
        <f>IF(ISERROR(D$19*$C233),"",(D$19*$C233))</f>
        <v/>
      </c>
      <c r="E233" s="800" t="str">
        <f t="shared" si="41"/>
        <v/>
      </c>
      <c r="F233" s="800" t="str">
        <f t="shared" si="41"/>
        <v/>
      </c>
      <c r="G233" s="800" t="str">
        <f t="shared" si="41"/>
        <v/>
      </c>
      <c r="H233" s="800">
        <f t="shared" si="41"/>
        <v>0</v>
      </c>
      <c r="I233" s="800">
        <f t="shared" si="41"/>
        <v>0</v>
      </c>
      <c r="J233" s="800">
        <f t="shared" si="41"/>
        <v>0</v>
      </c>
    </row>
    <row r="234" spans="1:10" s="783" customFormat="1">
      <c r="A234" s="143"/>
      <c r="B234" s="842" t="str">
        <f>IF(Setup!C72="","",Setup!C72)</f>
        <v/>
      </c>
      <c r="C234" s="791"/>
      <c r="D234" s="800" t="str">
        <f t="shared" si="42"/>
        <v/>
      </c>
      <c r="E234" s="800" t="str">
        <f t="shared" si="41"/>
        <v/>
      </c>
      <c r="F234" s="800" t="str">
        <f t="shared" si="41"/>
        <v/>
      </c>
      <c r="G234" s="800" t="str">
        <f t="shared" si="41"/>
        <v/>
      </c>
      <c r="H234" s="800">
        <f t="shared" si="41"/>
        <v>0</v>
      </c>
      <c r="I234" s="800">
        <f t="shared" si="41"/>
        <v>0</v>
      </c>
      <c r="J234" s="800">
        <f t="shared" si="41"/>
        <v>0</v>
      </c>
    </row>
    <row r="235" spans="1:10" s="783" customFormat="1">
      <c r="A235" s="143"/>
      <c r="B235" s="842" t="str">
        <f>IF(Setup!C73="","",Setup!C73)</f>
        <v/>
      </c>
      <c r="C235" s="791"/>
      <c r="D235" s="800" t="str">
        <f t="shared" si="42"/>
        <v/>
      </c>
      <c r="E235" s="800" t="str">
        <f t="shared" si="41"/>
        <v/>
      </c>
      <c r="F235" s="800" t="str">
        <f t="shared" si="41"/>
        <v/>
      </c>
      <c r="G235" s="800" t="str">
        <f t="shared" si="41"/>
        <v/>
      </c>
      <c r="H235" s="800">
        <f t="shared" si="41"/>
        <v>0</v>
      </c>
      <c r="I235" s="800">
        <f t="shared" si="41"/>
        <v>0</v>
      </c>
      <c r="J235" s="800">
        <f t="shared" si="41"/>
        <v>0</v>
      </c>
    </row>
    <row r="236" spans="1:10" s="783" customFormat="1">
      <c r="A236" s="143"/>
      <c r="B236" s="842" t="str">
        <f>IF(Setup!C74="","",Setup!C74)</f>
        <v/>
      </c>
      <c r="C236" s="791"/>
      <c r="D236" s="800" t="str">
        <f t="shared" si="42"/>
        <v/>
      </c>
      <c r="E236" s="800" t="str">
        <f t="shared" si="41"/>
        <v/>
      </c>
      <c r="F236" s="800" t="str">
        <f t="shared" si="41"/>
        <v/>
      </c>
      <c r="G236" s="800" t="str">
        <f t="shared" si="41"/>
        <v/>
      </c>
      <c r="H236" s="800">
        <f t="shared" si="41"/>
        <v>0</v>
      </c>
      <c r="I236" s="800">
        <f t="shared" si="41"/>
        <v>0</v>
      </c>
      <c r="J236" s="800">
        <f t="shared" si="41"/>
        <v>0</v>
      </c>
    </row>
    <row r="237" spans="1:10" s="783" customFormat="1">
      <c r="A237" s="143"/>
      <c r="B237" s="842" t="str">
        <f>IF(Setup!C75="","",Setup!C75)</f>
        <v/>
      </c>
      <c r="C237" s="791"/>
      <c r="D237" s="800" t="str">
        <f t="shared" si="42"/>
        <v/>
      </c>
      <c r="E237" s="800" t="str">
        <f t="shared" si="41"/>
        <v/>
      </c>
      <c r="F237" s="800" t="str">
        <f t="shared" si="41"/>
        <v/>
      </c>
      <c r="G237" s="800" t="str">
        <f t="shared" si="41"/>
        <v/>
      </c>
      <c r="H237" s="800">
        <f t="shared" si="41"/>
        <v>0</v>
      </c>
      <c r="I237" s="800">
        <f t="shared" si="41"/>
        <v>0</v>
      </c>
      <c r="J237" s="800">
        <f t="shared" si="41"/>
        <v>0</v>
      </c>
    </row>
    <row r="238" spans="1:10" s="783" customFormat="1">
      <c r="A238" s="143"/>
      <c r="B238" s="842" t="str">
        <f>IF(Setup!C76="","",Setup!C76)</f>
        <v/>
      </c>
      <c r="C238" s="791"/>
      <c r="D238" s="800" t="str">
        <f t="shared" si="42"/>
        <v/>
      </c>
      <c r="E238" s="800" t="str">
        <f t="shared" si="41"/>
        <v/>
      </c>
      <c r="F238" s="800" t="str">
        <f t="shared" si="41"/>
        <v/>
      </c>
      <c r="G238" s="800" t="str">
        <f t="shared" si="41"/>
        <v/>
      </c>
      <c r="H238" s="800">
        <f t="shared" si="41"/>
        <v>0</v>
      </c>
      <c r="I238" s="800">
        <f t="shared" si="41"/>
        <v>0</v>
      </c>
      <c r="J238" s="800">
        <f t="shared" si="41"/>
        <v>0</v>
      </c>
    </row>
    <row r="239" spans="1:10" s="783" customFormat="1">
      <c r="A239" s="143"/>
      <c r="B239" s="842" t="str">
        <f>IF(Setup!C77="","",Setup!C77)</f>
        <v/>
      </c>
      <c r="C239" s="791"/>
      <c r="D239" s="800" t="str">
        <f t="shared" si="42"/>
        <v/>
      </c>
      <c r="E239" s="800" t="str">
        <f t="shared" si="41"/>
        <v/>
      </c>
      <c r="F239" s="800" t="str">
        <f t="shared" si="41"/>
        <v/>
      </c>
      <c r="G239" s="800" t="str">
        <f t="shared" si="41"/>
        <v/>
      </c>
      <c r="H239" s="800">
        <f t="shared" si="41"/>
        <v>0</v>
      </c>
      <c r="I239" s="800">
        <f t="shared" si="41"/>
        <v>0</v>
      </c>
      <c r="J239" s="800">
        <f t="shared" si="41"/>
        <v>0</v>
      </c>
    </row>
    <row r="240" spans="1:10" s="783" customFormat="1">
      <c r="A240" s="143"/>
      <c r="B240" s="842" t="str">
        <f>IF(Setup!C78="","",Setup!C78)</f>
        <v/>
      </c>
      <c r="C240" s="791"/>
      <c r="D240" s="800" t="str">
        <f t="shared" si="42"/>
        <v/>
      </c>
      <c r="E240" s="800" t="str">
        <f t="shared" si="41"/>
        <v/>
      </c>
      <c r="F240" s="800" t="str">
        <f t="shared" si="41"/>
        <v/>
      </c>
      <c r="G240" s="800" t="str">
        <f t="shared" si="41"/>
        <v/>
      </c>
      <c r="H240" s="800">
        <f t="shared" si="41"/>
        <v>0</v>
      </c>
      <c r="I240" s="800">
        <f t="shared" si="41"/>
        <v>0</v>
      </c>
      <c r="J240" s="800">
        <f t="shared" si="41"/>
        <v>0</v>
      </c>
    </row>
    <row r="241" spans="1:10" s="783" customFormat="1">
      <c r="A241" s="143"/>
      <c r="B241" s="842" t="str">
        <f>IF(Setup!C79="","",Setup!C79)</f>
        <v/>
      </c>
      <c r="C241" s="791"/>
      <c r="D241" s="800" t="str">
        <f t="shared" si="42"/>
        <v/>
      </c>
      <c r="E241" s="800" t="str">
        <f t="shared" si="41"/>
        <v/>
      </c>
      <c r="F241" s="800" t="str">
        <f t="shared" si="41"/>
        <v/>
      </c>
      <c r="G241" s="800" t="str">
        <f t="shared" si="41"/>
        <v/>
      </c>
      <c r="H241" s="800">
        <f t="shared" si="41"/>
        <v>0</v>
      </c>
      <c r="I241" s="800">
        <f t="shared" si="41"/>
        <v>0</v>
      </c>
      <c r="J241" s="800">
        <f t="shared" si="41"/>
        <v>0</v>
      </c>
    </row>
    <row r="242" spans="1:10" s="783" customFormat="1">
      <c r="A242" s="143"/>
      <c r="B242" s="842" t="str">
        <f>IF(Setup!C80="","",Setup!C80)</f>
        <v/>
      </c>
      <c r="C242" s="791"/>
      <c r="D242" s="800" t="str">
        <f>IF(ISERROR(D$19*$C242),"",(D$19*$C242))</f>
        <v/>
      </c>
      <c r="E242" s="800" t="str">
        <f t="shared" si="41"/>
        <v/>
      </c>
      <c r="F242" s="800" t="str">
        <f t="shared" si="41"/>
        <v/>
      </c>
      <c r="G242" s="800" t="str">
        <f t="shared" si="41"/>
        <v/>
      </c>
      <c r="H242" s="800">
        <f t="shared" si="41"/>
        <v>0</v>
      </c>
      <c r="I242" s="800">
        <f t="shared" si="41"/>
        <v>0</v>
      </c>
      <c r="J242" s="800">
        <f t="shared" si="41"/>
        <v>0</v>
      </c>
    </row>
    <row r="243" spans="1:10" s="783" customFormat="1">
      <c r="A243" s="143"/>
      <c r="B243" s="842" t="str">
        <f>IF(Setup!C81="","",Setup!C81)</f>
        <v/>
      </c>
      <c r="C243" s="791"/>
      <c r="D243" s="800" t="str">
        <f t="shared" si="42"/>
        <v/>
      </c>
      <c r="E243" s="800" t="str">
        <f t="shared" si="41"/>
        <v/>
      </c>
      <c r="F243" s="800" t="str">
        <f t="shared" si="41"/>
        <v/>
      </c>
      <c r="G243" s="800" t="str">
        <f t="shared" si="41"/>
        <v/>
      </c>
      <c r="H243" s="800">
        <f t="shared" si="41"/>
        <v>0</v>
      </c>
      <c r="I243" s="800">
        <f t="shared" si="41"/>
        <v>0</v>
      </c>
      <c r="J243" s="800">
        <f t="shared" si="41"/>
        <v>0</v>
      </c>
    </row>
    <row r="244" spans="1:10" s="783" customFormat="1">
      <c r="A244" s="143"/>
      <c r="B244" s="842" t="str">
        <f>IF(Setup!C82="","",Setup!C82)</f>
        <v/>
      </c>
      <c r="C244" s="791"/>
      <c r="D244" s="800" t="str">
        <f t="shared" si="42"/>
        <v/>
      </c>
      <c r="E244" s="800" t="str">
        <f t="shared" si="41"/>
        <v/>
      </c>
      <c r="F244" s="800" t="str">
        <f t="shared" si="41"/>
        <v/>
      </c>
      <c r="G244" s="800" t="str">
        <f t="shared" si="41"/>
        <v/>
      </c>
      <c r="H244" s="800">
        <f t="shared" si="41"/>
        <v>0</v>
      </c>
      <c r="I244" s="800">
        <f t="shared" si="41"/>
        <v>0</v>
      </c>
      <c r="J244" s="800">
        <f t="shared" si="41"/>
        <v>0</v>
      </c>
    </row>
    <row r="245" spans="1:10" s="783" customFormat="1">
      <c r="A245" s="143"/>
      <c r="B245" s="842" t="str">
        <f>IF(Setup!C83="","",Setup!C83)</f>
        <v/>
      </c>
      <c r="C245" s="791"/>
      <c r="D245" s="800" t="str">
        <f t="shared" si="42"/>
        <v/>
      </c>
      <c r="E245" s="800" t="str">
        <f t="shared" si="41"/>
        <v/>
      </c>
      <c r="F245" s="800" t="str">
        <f t="shared" si="41"/>
        <v/>
      </c>
      <c r="G245" s="800" t="str">
        <f t="shared" si="41"/>
        <v/>
      </c>
      <c r="H245" s="800">
        <f t="shared" si="41"/>
        <v>0</v>
      </c>
      <c r="I245" s="800">
        <f t="shared" si="41"/>
        <v>0</v>
      </c>
      <c r="J245" s="800">
        <f t="shared" si="41"/>
        <v>0</v>
      </c>
    </row>
    <row r="246" spans="1:10" s="783" customFormat="1">
      <c r="A246" s="143"/>
      <c r="B246" s="842" t="str">
        <f>IF(Setup!C84="","",Setup!C84)</f>
        <v/>
      </c>
      <c r="C246" s="791"/>
      <c r="D246" s="800" t="str">
        <f t="shared" si="42"/>
        <v/>
      </c>
      <c r="E246" s="800" t="str">
        <f t="shared" si="41"/>
        <v/>
      </c>
      <c r="F246" s="800" t="str">
        <f t="shared" si="41"/>
        <v/>
      </c>
      <c r="G246" s="800" t="str">
        <f t="shared" si="41"/>
        <v/>
      </c>
      <c r="H246" s="800">
        <f t="shared" si="41"/>
        <v>0</v>
      </c>
      <c r="I246" s="800">
        <f t="shared" si="41"/>
        <v>0</v>
      </c>
      <c r="J246" s="800">
        <f t="shared" si="41"/>
        <v>0</v>
      </c>
    </row>
    <row r="247" spans="1:10" s="783" customFormat="1">
      <c r="A247" s="143"/>
      <c r="B247" s="842" t="str">
        <f>IF(Setup!C85="","",Setup!C85)</f>
        <v/>
      </c>
      <c r="C247" s="791"/>
      <c r="D247" s="800" t="str">
        <f t="shared" si="42"/>
        <v/>
      </c>
      <c r="E247" s="800" t="str">
        <f t="shared" si="41"/>
        <v/>
      </c>
      <c r="F247" s="800" t="str">
        <f t="shared" si="41"/>
        <v/>
      </c>
      <c r="G247" s="800" t="str">
        <f t="shared" si="41"/>
        <v/>
      </c>
      <c r="H247" s="800">
        <f t="shared" ref="E247:J254" si="43">IF(ISERROR(H$19*$C247),"",(H$19*$C247))</f>
        <v>0</v>
      </c>
      <c r="I247" s="800">
        <f t="shared" si="43"/>
        <v>0</v>
      </c>
      <c r="J247" s="800">
        <f t="shared" si="43"/>
        <v>0</v>
      </c>
    </row>
    <row r="248" spans="1:10" s="783" customFormat="1">
      <c r="A248" s="143"/>
      <c r="B248" s="842" t="str">
        <f>IF(Setup!C86="","",Setup!C86)</f>
        <v/>
      </c>
      <c r="C248" s="791"/>
      <c r="D248" s="800" t="str">
        <f t="shared" si="42"/>
        <v/>
      </c>
      <c r="E248" s="800" t="str">
        <f t="shared" si="43"/>
        <v/>
      </c>
      <c r="F248" s="800" t="str">
        <f t="shared" si="43"/>
        <v/>
      </c>
      <c r="G248" s="800" t="str">
        <f t="shared" si="43"/>
        <v/>
      </c>
      <c r="H248" s="800">
        <f t="shared" si="43"/>
        <v>0</v>
      </c>
      <c r="I248" s="800">
        <f t="shared" si="43"/>
        <v>0</v>
      </c>
      <c r="J248" s="800">
        <f t="shared" si="43"/>
        <v>0</v>
      </c>
    </row>
    <row r="249" spans="1:10" s="783" customFormat="1">
      <c r="A249" s="143"/>
      <c r="B249" s="842" t="str">
        <f>IF(Setup!C87="","",Setup!C87)</f>
        <v/>
      </c>
      <c r="C249" s="791"/>
      <c r="D249" s="800" t="str">
        <f t="shared" si="42"/>
        <v/>
      </c>
      <c r="E249" s="800" t="str">
        <f t="shared" si="43"/>
        <v/>
      </c>
      <c r="F249" s="800" t="str">
        <f t="shared" si="43"/>
        <v/>
      </c>
      <c r="G249" s="800" t="str">
        <f t="shared" si="43"/>
        <v/>
      </c>
      <c r="H249" s="800">
        <f t="shared" si="43"/>
        <v>0</v>
      </c>
      <c r="I249" s="800">
        <f t="shared" si="43"/>
        <v>0</v>
      </c>
      <c r="J249" s="800">
        <f t="shared" si="43"/>
        <v>0</v>
      </c>
    </row>
    <row r="250" spans="1:10" s="783" customFormat="1">
      <c r="A250" s="143"/>
      <c r="B250" s="842" t="str">
        <f>IF(Setup!C88="","",Setup!C88)</f>
        <v/>
      </c>
      <c r="C250" s="791"/>
      <c r="D250" s="800" t="str">
        <f t="shared" si="42"/>
        <v/>
      </c>
      <c r="E250" s="800" t="str">
        <f t="shared" si="43"/>
        <v/>
      </c>
      <c r="F250" s="800" t="str">
        <f t="shared" si="43"/>
        <v/>
      </c>
      <c r="G250" s="800" t="str">
        <f t="shared" si="43"/>
        <v/>
      </c>
      <c r="H250" s="800">
        <f t="shared" si="43"/>
        <v>0</v>
      </c>
      <c r="I250" s="800">
        <f t="shared" si="43"/>
        <v>0</v>
      </c>
      <c r="J250" s="800">
        <f t="shared" si="43"/>
        <v>0</v>
      </c>
    </row>
    <row r="251" spans="1:10" s="783" customFormat="1">
      <c r="A251" s="143"/>
      <c r="B251" s="842" t="str">
        <f>IF(Setup!C89="","",Setup!C89)</f>
        <v/>
      </c>
      <c r="C251" s="791"/>
      <c r="D251" s="800" t="str">
        <f t="shared" si="42"/>
        <v/>
      </c>
      <c r="E251" s="800" t="str">
        <f t="shared" si="43"/>
        <v/>
      </c>
      <c r="F251" s="800" t="str">
        <f t="shared" si="43"/>
        <v/>
      </c>
      <c r="G251" s="800" t="str">
        <f t="shared" si="43"/>
        <v/>
      </c>
      <c r="H251" s="800">
        <f t="shared" si="43"/>
        <v>0</v>
      </c>
      <c r="I251" s="800">
        <f t="shared" si="43"/>
        <v>0</v>
      </c>
      <c r="J251" s="800">
        <f t="shared" si="43"/>
        <v>0</v>
      </c>
    </row>
    <row r="252" spans="1:10" s="783" customFormat="1">
      <c r="A252" s="143"/>
      <c r="B252" s="842" t="str">
        <f>IF(Setup!C90="","",Setup!C90)</f>
        <v/>
      </c>
      <c r="C252" s="791"/>
      <c r="D252" s="800" t="str">
        <f t="shared" si="42"/>
        <v/>
      </c>
      <c r="E252" s="800" t="str">
        <f t="shared" si="43"/>
        <v/>
      </c>
      <c r="F252" s="800" t="str">
        <f t="shared" si="43"/>
        <v/>
      </c>
      <c r="G252" s="800" t="str">
        <f t="shared" si="43"/>
        <v/>
      </c>
      <c r="H252" s="800">
        <f t="shared" si="43"/>
        <v>0</v>
      </c>
      <c r="I252" s="800">
        <f t="shared" si="43"/>
        <v>0</v>
      </c>
      <c r="J252" s="800">
        <f t="shared" si="43"/>
        <v>0</v>
      </c>
    </row>
    <row r="253" spans="1:10" s="783" customFormat="1">
      <c r="A253" s="143"/>
      <c r="B253" s="842" t="str">
        <f>IF(Setup!C91="","",Setup!C91)</f>
        <v/>
      </c>
      <c r="C253" s="791"/>
      <c r="D253" s="800" t="str">
        <f t="shared" si="42"/>
        <v/>
      </c>
      <c r="E253" s="800" t="str">
        <f t="shared" si="43"/>
        <v/>
      </c>
      <c r="F253" s="800" t="str">
        <f t="shared" si="43"/>
        <v/>
      </c>
      <c r="G253" s="800" t="str">
        <f t="shared" si="43"/>
        <v/>
      </c>
      <c r="H253" s="800">
        <f t="shared" si="43"/>
        <v>0</v>
      </c>
      <c r="I253" s="800">
        <f t="shared" si="43"/>
        <v>0</v>
      </c>
      <c r="J253" s="800">
        <f t="shared" si="43"/>
        <v>0</v>
      </c>
    </row>
    <row r="254" spans="1:10" s="783" customFormat="1">
      <c r="A254" s="143"/>
      <c r="B254" s="842" t="str">
        <f>IF(Setup!C92="","",Setup!C92)</f>
        <v/>
      </c>
      <c r="C254" s="791"/>
      <c r="D254" s="800" t="str">
        <f t="shared" si="42"/>
        <v/>
      </c>
      <c r="E254" s="800" t="str">
        <f t="shared" si="43"/>
        <v/>
      </c>
      <c r="F254" s="800" t="str">
        <f t="shared" si="43"/>
        <v/>
      </c>
      <c r="G254" s="800" t="str">
        <f t="shared" si="43"/>
        <v/>
      </c>
      <c r="H254" s="800">
        <f t="shared" si="43"/>
        <v>0</v>
      </c>
      <c r="I254" s="800">
        <f t="shared" si="43"/>
        <v>0</v>
      </c>
      <c r="J254" s="800">
        <f t="shared" si="43"/>
        <v>0</v>
      </c>
    </row>
    <row r="255" spans="1:10" ht="13.5" thickBot="1">
      <c r="B255" s="842" t="str">
        <f>IF(Setup!C93="","",Setup!C93)</f>
        <v/>
      </c>
      <c r="C255" s="567"/>
      <c r="D255" s="589" t="str">
        <f t="shared" si="42"/>
        <v/>
      </c>
      <c r="E255" s="589" t="str">
        <f t="shared" si="41"/>
        <v/>
      </c>
      <c r="F255" s="589" t="str">
        <f t="shared" si="41"/>
        <v/>
      </c>
      <c r="G255" s="589" t="str">
        <f t="shared" si="41"/>
        <v/>
      </c>
      <c r="H255" s="589">
        <f t="shared" si="41"/>
        <v>0</v>
      </c>
      <c r="I255" s="589">
        <f t="shared" si="41"/>
        <v>0</v>
      </c>
      <c r="J255" s="589">
        <f t="shared" si="41"/>
        <v>0</v>
      </c>
    </row>
    <row r="256" spans="1:10" ht="13.5" thickBot="1">
      <c r="B256" s="415" t="s">
        <v>0</v>
      </c>
      <c r="C256" s="590">
        <f>IF(ISERROR(C205+C154),"",(C205+C154))</f>
        <v>0</v>
      </c>
      <c r="D256" s="590">
        <f t="shared" ref="D256:J256" si="44">IF(ISERROR(D205+D154),"",(D205+D154))</f>
        <v>0</v>
      </c>
      <c r="E256" s="590">
        <f t="shared" si="44"/>
        <v>0</v>
      </c>
      <c r="F256" s="590">
        <f t="shared" si="44"/>
        <v>0</v>
      </c>
      <c r="G256" s="590">
        <f t="shared" si="44"/>
        <v>0</v>
      </c>
      <c r="H256" s="590">
        <f t="shared" si="44"/>
        <v>0</v>
      </c>
      <c r="I256" s="590">
        <f t="shared" si="44"/>
        <v>0</v>
      </c>
      <c r="J256" s="591">
        <f t="shared" si="44"/>
        <v>0</v>
      </c>
    </row>
    <row r="257" spans="1:10" ht="13.5" thickBot="1">
      <c r="B257" s="416"/>
      <c r="C257" s="592"/>
      <c r="D257" s="592"/>
      <c r="E257" s="592"/>
      <c r="F257" s="592"/>
      <c r="G257" s="593"/>
      <c r="H257" s="594"/>
      <c r="I257" s="594"/>
      <c r="J257" s="583"/>
    </row>
    <row r="258" spans="1:10" ht="13.5" thickBot="1">
      <c r="B258" s="421" t="s">
        <v>6</v>
      </c>
      <c r="C258" s="595">
        <f>IF(ISERROR(C150-C256),"",(C150-C256))</f>
        <v>0</v>
      </c>
      <c r="D258" s="595">
        <f t="shared" ref="D258:J258" si="45">IF(ISERROR(D150-D256),"",(D150-D256))</f>
        <v>0</v>
      </c>
      <c r="E258" s="595">
        <f t="shared" si="45"/>
        <v>0</v>
      </c>
      <c r="F258" s="595">
        <f t="shared" si="45"/>
        <v>0</v>
      </c>
      <c r="G258" s="595">
        <f t="shared" si="45"/>
        <v>0</v>
      </c>
      <c r="H258" s="595">
        <f t="shared" si="45"/>
        <v>0</v>
      </c>
      <c r="I258" s="595">
        <f t="shared" si="45"/>
        <v>0</v>
      </c>
      <c r="J258" s="596">
        <f t="shared" si="45"/>
        <v>0</v>
      </c>
    </row>
    <row r="259" spans="1:10">
      <c r="B259" s="416"/>
      <c r="C259" s="7"/>
      <c r="D259" s="7"/>
      <c r="E259" s="7"/>
      <c r="F259" s="7"/>
      <c r="G259" s="8"/>
      <c r="H259" s="9"/>
      <c r="I259" s="9"/>
    </row>
    <row r="260" spans="1:10" ht="15">
      <c r="B260" s="422" t="s">
        <v>144</v>
      </c>
      <c r="C260" s="7"/>
      <c r="D260" s="7"/>
      <c r="E260" s="7"/>
      <c r="F260" s="7"/>
      <c r="G260" s="8"/>
      <c r="H260" s="9"/>
      <c r="I260" s="9"/>
    </row>
    <row r="261" spans="1:10">
      <c r="B261" s="423" t="str">
        <f>'Input-IS Y1'!B261</f>
        <v xml:space="preserve">Cells with Formulas are Lightly Highlighted </v>
      </c>
      <c r="C261" s="7"/>
      <c r="D261" s="7"/>
      <c r="E261" s="7"/>
      <c r="F261" s="7"/>
      <c r="G261" s="8"/>
      <c r="H261" s="9"/>
      <c r="I261" s="9"/>
    </row>
    <row r="262" spans="1:10" ht="25.5" customHeight="1">
      <c r="B262" s="17"/>
      <c r="D262" s="143">
        <v>3</v>
      </c>
      <c r="E262" s="143">
        <v>4</v>
      </c>
      <c r="F262" s="143">
        <v>5</v>
      </c>
      <c r="G262" s="143">
        <v>6</v>
      </c>
      <c r="H262" s="143">
        <v>7</v>
      </c>
      <c r="I262" s="143">
        <v>8</v>
      </c>
      <c r="J262" s="143">
        <v>9</v>
      </c>
    </row>
    <row r="263" spans="1:10" s="23" customFormat="1" ht="16.5" customHeight="1">
      <c r="A263" s="145"/>
      <c r="B263" s="424" t="s">
        <v>30</v>
      </c>
      <c r="C263" s="425"/>
      <c r="D263" s="756">
        <f>B6</f>
        <v>2016</v>
      </c>
      <c r="E263" s="426"/>
      <c r="F263" s="426"/>
      <c r="G263" s="426"/>
      <c r="H263" s="426"/>
      <c r="I263" s="426"/>
      <c r="J263" s="426"/>
    </row>
    <row r="264" spans="1:10" s="23" customFormat="1" ht="12" customHeight="1">
      <c r="A264" s="145"/>
      <c r="B264" s="429"/>
      <c r="C264" s="426"/>
      <c r="D264" s="426"/>
      <c r="E264" s="426"/>
      <c r="F264" s="426"/>
      <c r="G264" s="426"/>
      <c r="H264" s="426"/>
      <c r="I264" s="426"/>
      <c r="J264" s="426"/>
    </row>
    <row r="265" spans="1:10" s="23" customFormat="1" ht="12" customHeight="1" thickBot="1">
      <c r="A265" s="145"/>
      <c r="B265" s="413" t="s">
        <v>45</v>
      </c>
      <c r="C265" s="414"/>
      <c r="D265" s="439" t="str">
        <f>D152</f>
        <v>Training</v>
      </c>
      <c r="E265" s="439" t="str">
        <f t="shared" ref="E265:J265" si="46">E152</f>
        <v>Conference</v>
      </c>
      <c r="F265" s="439" t="str">
        <f t="shared" si="46"/>
        <v>Research</v>
      </c>
      <c r="G265" s="439" t="str">
        <f t="shared" si="46"/>
        <v>Publications</v>
      </c>
      <c r="H265" s="439" t="str">
        <f t="shared" si="46"/>
        <v/>
      </c>
      <c r="I265" s="439" t="str">
        <f t="shared" si="46"/>
        <v/>
      </c>
      <c r="J265" s="439" t="str">
        <f t="shared" si="46"/>
        <v/>
      </c>
    </row>
    <row r="266" spans="1:10" s="23" customFormat="1" ht="12" customHeight="1">
      <c r="A266" s="145"/>
      <c r="B266" s="743" t="s">
        <v>31</v>
      </c>
      <c r="C266" s="753"/>
      <c r="D266" s="754"/>
      <c r="E266" s="754"/>
      <c r="F266" s="754"/>
      <c r="G266" s="754"/>
      <c r="H266" s="622"/>
      <c r="I266" s="622"/>
      <c r="J266" s="571"/>
    </row>
    <row r="267" spans="1:10">
      <c r="B267" s="743" t="s">
        <v>69</v>
      </c>
      <c r="C267" s="755"/>
      <c r="D267" s="754"/>
      <c r="E267" s="754"/>
      <c r="F267" s="754"/>
      <c r="G267" s="754"/>
      <c r="H267" s="622"/>
      <c r="I267" s="622"/>
      <c r="J267" s="571"/>
    </row>
    <row r="268" spans="1:10">
      <c r="B268" s="433" t="s">
        <v>32</v>
      </c>
      <c r="C268" s="623"/>
      <c r="D268" s="623">
        <f>IF(ISERROR('Input-IS Y6'!D$256/D$266),0,'Input-IS Y6'!D$256/D$266)</f>
        <v>0</v>
      </c>
      <c r="E268" s="623">
        <f>IF(ISERROR('Input-IS Y6'!E$256/E$266),0,'Input-IS Y6'!E$256/E$266)</f>
        <v>0</v>
      </c>
      <c r="F268" s="623">
        <f>IF(ISERROR('Input-IS Y6'!F$256/F$266),0,'Input-IS Y6'!F$256/F$266)</f>
        <v>0</v>
      </c>
      <c r="G268" s="623">
        <f>IF(ISERROR('Input-IS Y6'!G$256/G$266),0,'Input-IS Y6'!G$256/G$266)</f>
        <v>0</v>
      </c>
      <c r="H268" s="623">
        <f>IF(ISERROR('Input-IS Y6'!H$256/H$266),0,'Input-IS Y6'!H$256/H$266)</f>
        <v>0</v>
      </c>
      <c r="I268" s="623">
        <f>IF(ISERROR('Input-IS Y6'!I$256/I$266),0,'Input-IS Y6'!I$256/I$266)</f>
        <v>0</v>
      </c>
      <c r="J268" s="579">
        <f>IF(ISERROR('Input-IS Y6'!J$256/J$266),0,'Input-IS Y6'!J$256/J$266)</f>
        <v>0</v>
      </c>
    </row>
    <row r="269" spans="1:10">
      <c r="B269" s="433" t="s">
        <v>70</v>
      </c>
      <c r="C269" s="623"/>
      <c r="D269" s="623">
        <f t="shared" ref="D269:J269" si="47">IF(D270&gt;=0,0,-D270)</f>
        <v>0</v>
      </c>
      <c r="E269" s="623">
        <f t="shared" si="47"/>
        <v>0</v>
      </c>
      <c r="F269" s="623">
        <f t="shared" si="47"/>
        <v>0</v>
      </c>
      <c r="G269" s="623">
        <f t="shared" si="47"/>
        <v>0</v>
      </c>
      <c r="H269" s="623">
        <f t="shared" si="47"/>
        <v>0</v>
      </c>
      <c r="I269" s="623">
        <f t="shared" si="47"/>
        <v>0</v>
      </c>
      <c r="J269" s="579">
        <f t="shared" si="47"/>
        <v>0</v>
      </c>
    </row>
    <row r="270" spans="1:10">
      <c r="B270" s="433" t="s">
        <v>44</v>
      </c>
      <c r="C270" s="623"/>
      <c r="D270" s="623">
        <f t="shared" ref="D270:J270" si="48">IF(D268="",0,D267-D268)</f>
        <v>0</v>
      </c>
      <c r="E270" s="623">
        <f t="shared" si="48"/>
        <v>0</v>
      </c>
      <c r="F270" s="623">
        <f t="shared" si="48"/>
        <v>0</v>
      </c>
      <c r="G270" s="623">
        <f t="shared" si="48"/>
        <v>0</v>
      </c>
      <c r="H270" s="623">
        <f t="shared" si="48"/>
        <v>0</v>
      </c>
      <c r="I270" s="623">
        <f t="shared" si="48"/>
        <v>0</v>
      </c>
      <c r="J270" s="579">
        <f t="shared" si="48"/>
        <v>0</v>
      </c>
    </row>
    <row r="271" spans="1:10">
      <c r="B271" s="433" t="s">
        <v>33</v>
      </c>
      <c r="C271" s="623"/>
      <c r="D271" s="623">
        <f>IF(ISERROR('Input-IS Y6'!D150/D266),0,'Input-IS Y6'!D150/D266)</f>
        <v>0</v>
      </c>
      <c r="E271" s="623">
        <f>IF(ISERROR('Input-IS Y6'!E150/E266),0,'Input-IS Y6'!E150/E266)</f>
        <v>0</v>
      </c>
      <c r="F271" s="623">
        <f>IF(ISERROR('Input-IS Y6'!F150/F266),0,'Input-IS Y6'!F150/F266)</f>
        <v>0</v>
      </c>
      <c r="G271" s="623">
        <f>IF(ISERROR('Input-IS Y6'!G150/G266),0,'Input-IS Y6'!G150/G266)</f>
        <v>0</v>
      </c>
      <c r="H271" s="623">
        <f>IF(ISERROR('Input-IS Y6'!H150/H266),0,'Input-IS Y6'!H150/H266)</f>
        <v>0</v>
      </c>
      <c r="I271" s="623">
        <f>IF(ISERROR('Input-IS Y6'!I150/I266),0,'Input-IS Y6'!I150/I266)</f>
        <v>0</v>
      </c>
      <c r="J271" s="579">
        <f>IF(ISERROR('Input-IS Y6'!J150/J266),0,'Input-IS Y6'!J150/J266)</f>
        <v>0</v>
      </c>
    </row>
    <row r="272" spans="1:10">
      <c r="B272" s="433" t="s">
        <v>34</v>
      </c>
      <c r="C272" s="623"/>
      <c r="D272" s="623">
        <f t="shared" ref="D272:J272" si="49">IF(ISERROR(D271-D268),"",D271-D268)</f>
        <v>0</v>
      </c>
      <c r="E272" s="623">
        <f t="shared" si="49"/>
        <v>0</v>
      </c>
      <c r="F272" s="623">
        <f t="shared" si="49"/>
        <v>0</v>
      </c>
      <c r="G272" s="623">
        <f t="shared" si="49"/>
        <v>0</v>
      </c>
      <c r="H272" s="623">
        <f t="shared" si="49"/>
        <v>0</v>
      </c>
      <c r="I272" s="623">
        <f t="shared" si="49"/>
        <v>0</v>
      </c>
      <c r="J272" s="579">
        <f t="shared" si="49"/>
        <v>0</v>
      </c>
    </row>
    <row r="273" spans="2:10">
      <c r="B273" s="435" t="s">
        <v>47</v>
      </c>
      <c r="C273" s="631"/>
      <c r="D273" s="626" t="str">
        <f t="shared" ref="D273:J273" si="50">IF(ISERROR(D272/D271),"",D272/D271)</f>
        <v/>
      </c>
      <c r="E273" s="626" t="str">
        <f t="shared" si="50"/>
        <v/>
      </c>
      <c r="F273" s="626" t="str">
        <f t="shared" si="50"/>
        <v/>
      </c>
      <c r="G273" s="626" t="str">
        <f t="shared" si="50"/>
        <v/>
      </c>
      <c r="H273" s="626" t="str">
        <f t="shared" si="50"/>
        <v/>
      </c>
      <c r="I273" s="626" t="str">
        <f t="shared" si="50"/>
        <v/>
      </c>
      <c r="J273" s="604" t="str">
        <f t="shared" si="50"/>
        <v/>
      </c>
    </row>
    <row r="274" spans="2:10" ht="15">
      <c r="B274" s="429"/>
      <c r="C274" s="426"/>
      <c r="D274" s="426"/>
      <c r="E274" s="426"/>
      <c r="F274" s="426"/>
      <c r="G274" s="426"/>
      <c r="H274" s="426"/>
      <c r="I274" s="426"/>
      <c r="J274" s="426"/>
    </row>
    <row r="275" spans="2:10" ht="13.5" thickBot="1">
      <c r="B275" s="437" t="s">
        <v>35</v>
      </c>
      <c r="C275" s="438" t="s">
        <v>1</v>
      </c>
      <c r="D275" s="439" t="str">
        <f t="shared" ref="D275:J275" si="51">D265</f>
        <v>Training</v>
      </c>
      <c r="E275" s="439" t="str">
        <f t="shared" si="51"/>
        <v>Conference</v>
      </c>
      <c r="F275" s="439" t="str">
        <f t="shared" si="51"/>
        <v>Research</v>
      </c>
      <c r="G275" s="439" t="str">
        <f t="shared" si="51"/>
        <v>Publications</v>
      </c>
      <c r="H275" s="439" t="str">
        <f t="shared" si="51"/>
        <v/>
      </c>
      <c r="I275" s="439" t="str">
        <f t="shared" si="51"/>
        <v/>
      </c>
      <c r="J275" s="439" t="str">
        <f t="shared" si="51"/>
        <v/>
      </c>
    </row>
    <row r="276" spans="2:10">
      <c r="B276" s="433" t="s">
        <v>7</v>
      </c>
      <c r="C276" s="623">
        <f>'Input-IS Y6'!C150</f>
        <v>0</v>
      </c>
      <c r="D276" s="623">
        <f>'Input-IS Y6'!D150</f>
        <v>0</v>
      </c>
      <c r="E276" s="623">
        <f>'Input-IS Y6'!E150</f>
        <v>0</v>
      </c>
      <c r="F276" s="623">
        <f>'Input-IS Y6'!F150</f>
        <v>0</v>
      </c>
      <c r="G276" s="623">
        <f>'Input-IS Y6'!G150</f>
        <v>0</v>
      </c>
      <c r="H276" s="623">
        <f>'Input-IS Y6'!H150</f>
        <v>0</v>
      </c>
      <c r="I276" s="623">
        <f>'Input-IS Y6'!I150</f>
        <v>0</v>
      </c>
      <c r="J276" s="623">
        <f>'Input-IS Y6'!J150</f>
        <v>0</v>
      </c>
    </row>
    <row r="277" spans="2:10">
      <c r="B277" s="433" t="s">
        <v>36</v>
      </c>
      <c r="C277" s="623">
        <f>'Input-IS Y6'!C256</f>
        <v>0</v>
      </c>
      <c r="D277" s="623">
        <f>'Input-IS Y6'!D256</f>
        <v>0</v>
      </c>
      <c r="E277" s="623">
        <f>'Input-IS Y6'!E256</f>
        <v>0</v>
      </c>
      <c r="F277" s="623">
        <f>'Input-IS Y6'!F256</f>
        <v>0</v>
      </c>
      <c r="G277" s="623">
        <f>'Input-IS Y6'!G256</f>
        <v>0</v>
      </c>
      <c r="H277" s="623">
        <f>'Input-IS Y6'!H256</f>
        <v>0</v>
      </c>
      <c r="I277" s="623">
        <f>'Input-IS Y6'!I256</f>
        <v>0</v>
      </c>
      <c r="J277" s="623">
        <f>'Input-IS Y6'!J256</f>
        <v>0</v>
      </c>
    </row>
    <row r="278" spans="2:10">
      <c r="B278" s="433" t="s">
        <v>34</v>
      </c>
      <c r="C278" s="623">
        <f t="shared" ref="C278:J278" si="52">C276-C277</f>
        <v>0</v>
      </c>
      <c r="D278" s="623">
        <f t="shared" si="52"/>
        <v>0</v>
      </c>
      <c r="E278" s="623">
        <f t="shared" si="52"/>
        <v>0</v>
      </c>
      <c r="F278" s="623">
        <f t="shared" si="52"/>
        <v>0</v>
      </c>
      <c r="G278" s="623">
        <f t="shared" si="52"/>
        <v>0</v>
      </c>
      <c r="H278" s="623">
        <f t="shared" si="52"/>
        <v>0</v>
      </c>
      <c r="I278" s="623">
        <f t="shared" si="52"/>
        <v>0</v>
      </c>
      <c r="J278" s="623">
        <f t="shared" si="52"/>
        <v>0</v>
      </c>
    </row>
    <row r="279" spans="2:10">
      <c r="B279" s="435" t="s">
        <v>46</v>
      </c>
      <c r="C279" s="632" t="str">
        <f>IF(ISERROR(C278/$C$278),"",C278/$C$278)</f>
        <v/>
      </c>
      <c r="D279" s="604" t="e">
        <f t="shared" ref="D279:J279" si="53">IF(D278/$C$278&lt;0,0,(D278/$C$278))</f>
        <v>#DIV/0!</v>
      </c>
      <c r="E279" s="604" t="e">
        <f t="shared" si="53"/>
        <v>#DIV/0!</v>
      </c>
      <c r="F279" s="604" t="e">
        <f t="shared" si="53"/>
        <v>#DIV/0!</v>
      </c>
      <c r="G279" s="604" t="e">
        <f t="shared" si="53"/>
        <v>#DIV/0!</v>
      </c>
      <c r="H279" s="604" t="e">
        <f t="shared" si="53"/>
        <v>#DIV/0!</v>
      </c>
      <c r="I279" s="604" t="e">
        <f t="shared" si="53"/>
        <v>#DIV/0!</v>
      </c>
      <c r="J279" s="604" t="e">
        <f t="shared" si="53"/>
        <v>#DIV/0!</v>
      </c>
    </row>
    <row r="280" spans="2:10" ht="15">
      <c r="B280" s="440"/>
      <c r="C280" s="441"/>
      <c r="D280" s="441"/>
      <c r="E280" s="441"/>
      <c r="F280" s="441"/>
      <c r="G280" s="441"/>
      <c r="H280" s="441"/>
      <c r="I280" s="441"/>
      <c r="J280" s="441"/>
    </row>
    <row r="281" spans="2:10" ht="13.5" thickBot="1">
      <c r="B281" s="437" t="s">
        <v>37</v>
      </c>
      <c r="C281" s="438" t="s">
        <v>1</v>
      </c>
      <c r="D281" s="439" t="str">
        <f t="shared" ref="D281:J281" si="54">D275</f>
        <v>Training</v>
      </c>
      <c r="E281" s="439" t="str">
        <f t="shared" si="54"/>
        <v>Conference</v>
      </c>
      <c r="F281" s="439" t="str">
        <f t="shared" si="54"/>
        <v>Research</v>
      </c>
      <c r="G281" s="439" t="str">
        <f t="shared" si="54"/>
        <v>Publications</v>
      </c>
      <c r="H281" s="439" t="str">
        <f t="shared" si="54"/>
        <v/>
      </c>
      <c r="I281" s="439" t="str">
        <f t="shared" si="54"/>
        <v/>
      </c>
      <c r="J281" s="439" t="str">
        <f t="shared" si="54"/>
        <v/>
      </c>
    </row>
    <row r="282" spans="2:10">
      <c r="B282" s="433" t="s">
        <v>18</v>
      </c>
      <c r="C282" s="623">
        <f>'Input-IS Y6'!C149</f>
        <v>0</v>
      </c>
      <c r="D282" s="623">
        <f>'Input-IS Y6'!D149</f>
        <v>0</v>
      </c>
      <c r="E282" s="623">
        <f>'Input-IS Y6'!E149</f>
        <v>0</v>
      </c>
      <c r="F282" s="623">
        <f>'Input-IS Y6'!F149</f>
        <v>0</v>
      </c>
      <c r="G282" s="623">
        <f>'Input-IS Y6'!G149</f>
        <v>0</v>
      </c>
      <c r="H282" s="623">
        <f>'Input-IS Y6'!H149</f>
        <v>0</v>
      </c>
      <c r="I282" s="623">
        <f>'Input-IS Y6'!I149</f>
        <v>0</v>
      </c>
      <c r="J282" s="623">
        <f>'Input-IS Y6'!J149</f>
        <v>0</v>
      </c>
    </row>
    <row r="283" spans="2:10">
      <c r="B283" s="433" t="s">
        <v>38</v>
      </c>
      <c r="C283" s="626" t="e">
        <f>IF((C282/C286)="","",(C282/C286))</f>
        <v>#DIV/0!</v>
      </c>
      <c r="D283" s="626" t="e">
        <f t="shared" ref="D283:J283" si="55">IF(D$291="","",(D282/$C$282))</f>
        <v>#DIV/0!</v>
      </c>
      <c r="E283" s="626" t="e">
        <f t="shared" si="55"/>
        <v>#DIV/0!</v>
      </c>
      <c r="F283" s="626" t="e">
        <f t="shared" si="55"/>
        <v>#DIV/0!</v>
      </c>
      <c r="G283" s="626" t="e">
        <f t="shared" si="55"/>
        <v>#DIV/0!</v>
      </c>
      <c r="H283" s="626" t="str">
        <f t="shared" si="55"/>
        <v/>
      </c>
      <c r="I283" s="626" t="str">
        <f t="shared" si="55"/>
        <v/>
      </c>
      <c r="J283" s="626" t="str">
        <f t="shared" si="55"/>
        <v/>
      </c>
    </row>
    <row r="284" spans="2:10">
      <c r="B284" s="433" t="s">
        <v>39</v>
      </c>
      <c r="C284" s="623">
        <f>'Input-IS Y6'!C81</f>
        <v>0</v>
      </c>
      <c r="D284" s="623">
        <f>'Input-IS Y6'!D81</f>
        <v>0</v>
      </c>
      <c r="E284" s="623">
        <f>'Input-IS Y6'!E81</f>
        <v>0</v>
      </c>
      <c r="F284" s="623">
        <f>'Input-IS Y6'!F81</f>
        <v>0</v>
      </c>
      <c r="G284" s="623">
        <f>'Input-IS Y6'!G81</f>
        <v>0</v>
      </c>
      <c r="H284" s="623">
        <f>'Input-IS Y6'!H81</f>
        <v>0</v>
      </c>
      <c r="I284" s="623">
        <f>'Input-IS Y6'!I81</f>
        <v>0</v>
      </c>
      <c r="J284" s="623">
        <f>'Input-IS Y6'!J81</f>
        <v>0</v>
      </c>
    </row>
    <row r="285" spans="2:10">
      <c r="B285" s="433" t="s">
        <v>48</v>
      </c>
      <c r="C285" s="626" t="e">
        <f>IF((C284/C286)="","",(C282/C284))</f>
        <v>#DIV/0!</v>
      </c>
      <c r="D285" s="626" t="e">
        <f t="shared" ref="D285:J285" si="56">IF(D291="","",(D284/$C$284))</f>
        <v>#DIV/0!</v>
      </c>
      <c r="E285" s="626" t="e">
        <f t="shared" si="56"/>
        <v>#DIV/0!</v>
      </c>
      <c r="F285" s="626" t="e">
        <f t="shared" si="56"/>
        <v>#DIV/0!</v>
      </c>
      <c r="G285" s="626" t="e">
        <f t="shared" si="56"/>
        <v>#DIV/0!</v>
      </c>
      <c r="H285" s="626" t="str">
        <f t="shared" si="56"/>
        <v/>
      </c>
      <c r="I285" s="626" t="str">
        <f t="shared" si="56"/>
        <v/>
      </c>
      <c r="J285" s="626" t="str">
        <f t="shared" si="56"/>
        <v/>
      </c>
    </row>
    <row r="286" spans="2:10">
      <c r="B286" s="433" t="s">
        <v>7</v>
      </c>
      <c r="C286" s="623">
        <f>'Input-IS Y6'!C150</f>
        <v>0</v>
      </c>
      <c r="D286" s="623">
        <f>'Input-IS Y6'!D150</f>
        <v>0</v>
      </c>
      <c r="E286" s="623">
        <f>'Input-IS Y6'!E150</f>
        <v>0</v>
      </c>
      <c r="F286" s="623">
        <f>'Input-IS Y6'!F150</f>
        <v>0</v>
      </c>
      <c r="G286" s="623">
        <f>'Input-IS Y6'!G150</f>
        <v>0</v>
      </c>
      <c r="H286" s="623">
        <f>'Input-IS Y6'!H150</f>
        <v>0</v>
      </c>
      <c r="I286" s="623">
        <f>'Input-IS Y6'!I150</f>
        <v>0</v>
      </c>
      <c r="J286" s="623">
        <f>'Input-IS Y6'!J150</f>
        <v>0</v>
      </c>
    </row>
    <row r="287" spans="2:10">
      <c r="B287" s="433" t="s">
        <v>49</v>
      </c>
      <c r="C287" s="626"/>
      <c r="D287" s="626" t="e">
        <f t="shared" ref="D287:J287" si="57">IF(D291="","",(D286/$C$286))</f>
        <v>#DIV/0!</v>
      </c>
      <c r="E287" s="626" t="e">
        <f t="shared" si="57"/>
        <v>#DIV/0!</v>
      </c>
      <c r="F287" s="626" t="e">
        <f t="shared" si="57"/>
        <v>#DIV/0!</v>
      </c>
      <c r="G287" s="626" t="e">
        <f t="shared" si="57"/>
        <v>#DIV/0!</v>
      </c>
      <c r="H287" s="626" t="str">
        <f t="shared" si="57"/>
        <v/>
      </c>
      <c r="I287" s="626" t="str">
        <f t="shared" si="57"/>
        <v/>
      </c>
      <c r="J287" s="626" t="str">
        <f t="shared" si="57"/>
        <v/>
      </c>
    </row>
    <row r="288" spans="2:10">
      <c r="B288" s="433" t="s">
        <v>51</v>
      </c>
      <c r="C288" s="626"/>
      <c r="D288" s="626" t="e">
        <f t="shared" ref="D288:J288" si="58">IF(D291="","",(D282/D$286))</f>
        <v>#DIV/0!</v>
      </c>
      <c r="E288" s="626" t="e">
        <f t="shared" si="58"/>
        <v>#DIV/0!</v>
      </c>
      <c r="F288" s="626" t="e">
        <f t="shared" si="58"/>
        <v>#DIV/0!</v>
      </c>
      <c r="G288" s="626" t="e">
        <f t="shared" si="58"/>
        <v>#DIV/0!</v>
      </c>
      <c r="H288" s="626" t="str">
        <f t="shared" si="58"/>
        <v/>
      </c>
      <c r="I288" s="626" t="str">
        <f t="shared" si="58"/>
        <v/>
      </c>
      <c r="J288" s="626" t="str">
        <f t="shared" si="58"/>
        <v/>
      </c>
    </row>
    <row r="289" spans="2:10">
      <c r="B289" s="433" t="s">
        <v>50</v>
      </c>
      <c r="C289" s="626"/>
      <c r="D289" s="626" t="e">
        <f t="shared" ref="D289:J289" si="59">IF(D291="","",(D284/D$286))</f>
        <v>#DIV/0!</v>
      </c>
      <c r="E289" s="626" t="e">
        <f t="shared" si="59"/>
        <v>#DIV/0!</v>
      </c>
      <c r="F289" s="626" t="e">
        <f t="shared" si="59"/>
        <v>#DIV/0!</v>
      </c>
      <c r="G289" s="626" t="e">
        <f t="shared" si="59"/>
        <v>#DIV/0!</v>
      </c>
      <c r="H289" s="626" t="str">
        <f t="shared" si="59"/>
        <v/>
      </c>
      <c r="I289" s="626" t="str">
        <f t="shared" si="59"/>
        <v/>
      </c>
      <c r="J289" s="626" t="str">
        <f t="shared" si="59"/>
        <v/>
      </c>
    </row>
    <row r="290" spans="2:10" ht="15">
      <c r="B290" s="443"/>
      <c r="C290" s="444"/>
      <c r="D290" s="445"/>
      <c r="E290" s="446"/>
      <c r="F290" s="447"/>
      <c r="G290" s="448"/>
      <c r="H290" s="445"/>
      <c r="I290" s="449"/>
      <c r="J290" s="450"/>
    </row>
    <row r="291" spans="2:10" ht="13.5" thickBot="1">
      <c r="B291" s="437" t="s">
        <v>40</v>
      </c>
      <c r="C291" s="438" t="s">
        <v>1</v>
      </c>
      <c r="D291" s="439" t="str">
        <f t="shared" ref="D291:J291" si="60">D281</f>
        <v>Training</v>
      </c>
      <c r="E291" s="439" t="str">
        <f t="shared" si="60"/>
        <v>Conference</v>
      </c>
      <c r="F291" s="439" t="str">
        <f t="shared" si="60"/>
        <v>Research</v>
      </c>
      <c r="G291" s="439" t="str">
        <f t="shared" si="60"/>
        <v>Publications</v>
      </c>
      <c r="H291" s="439" t="str">
        <f t="shared" si="60"/>
        <v/>
      </c>
      <c r="I291" s="439" t="str">
        <f t="shared" si="60"/>
        <v/>
      </c>
      <c r="J291" s="439" t="str">
        <f t="shared" si="60"/>
        <v/>
      </c>
    </row>
    <row r="292" spans="2:10">
      <c r="B292" s="433" t="s">
        <v>41</v>
      </c>
      <c r="C292" s="623">
        <f>'Input-IS Y6'!C154</f>
        <v>0</v>
      </c>
      <c r="D292" s="623">
        <f>'Input-IS Y6'!D154</f>
        <v>0</v>
      </c>
      <c r="E292" s="623">
        <f>'Input-IS Y6'!E154</f>
        <v>0</v>
      </c>
      <c r="F292" s="623">
        <f>'Input-IS Y6'!F154</f>
        <v>0</v>
      </c>
      <c r="G292" s="623">
        <f>'Input-IS Y6'!G154</f>
        <v>0</v>
      </c>
      <c r="H292" s="623">
        <f>'Input-IS Y6'!H154</f>
        <v>0</v>
      </c>
      <c r="I292" s="623">
        <f>'Input-IS Y6'!I154</f>
        <v>0</v>
      </c>
      <c r="J292" s="623">
        <f>'Input-IS Y6'!J154</f>
        <v>0</v>
      </c>
    </row>
    <row r="293" spans="2:10">
      <c r="B293" s="433" t="s">
        <v>42</v>
      </c>
      <c r="C293" s="626"/>
      <c r="D293" s="626" t="e">
        <f t="shared" ref="D293:J293" si="61">IF(D$291="","",(D292/$C$292))</f>
        <v>#DIV/0!</v>
      </c>
      <c r="E293" s="626" t="e">
        <f t="shared" si="61"/>
        <v>#DIV/0!</v>
      </c>
      <c r="F293" s="626" t="e">
        <f t="shared" si="61"/>
        <v>#DIV/0!</v>
      </c>
      <c r="G293" s="626" t="e">
        <f t="shared" si="61"/>
        <v>#DIV/0!</v>
      </c>
      <c r="H293" s="626" t="str">
        <f t="shared" si="61"/>
        <v/>
      </c>
      <c r="I293" s="626" t="str">
        <f t="shared" si="61"/>
        <v/>
      </c>
      <c r="J293" s="626" t="str">
        <f t="shared" si="61"/>
        <v/>
      </c>
    </row>
    <row r="294" spans="2:10">
      <c r="B294" s="433" t="s">
        <v>66</v>
      </c>
      <c r="C294" s="623">
        <f>'Input-IS Y6'!C205</f>
        <v>0</v>
      </c>
      <c r="D294" s="623">
        <f>'Input-IS Y6'!D205</f>
        <v>0</v>
      </c>
      <c r="E294" s="623">
        <f>'Input-IS Y6'!E205</f>
        <v>0</v>
      </c>
      <c r="F294" s="623">
        <f>'Input-IS Y6'!F205</f>
        <v>0</v>
      </c>
      <c r="G294" s="623">
        <f>'Input-IS Y6'!G205</f>
        <v>0</v>
      </c>
      <c r="H294" s="623">
        <f>'Input-IS Y6'!H205</f>
        <v>0</v>
      </c>
      <c r="I294" s="623">
        <f>'Input-IS Y6'!I205</f>
        <v>0</v>
      </c>
      <c r="J294" s="623">
        <f>'Input-IS Y6'!J205</f>
        <v>0</v>
      </c>
    </row>
    <row r="295" spans="2:10">
      <c r="B295" s="433" t="s">
        <v>67</v>
      </c>
      <c r="C295" s="626"/>
      <c r="D295" s="626" t="e">
        <f t="shared" ref="D295:J295" si="62">IF(D291="","",(D294/$C$294))</f>
        <v>#DIV/0!</v>
      </c>
      <c r="E295" s="626" t="e">
        <f t="shared" si="62"/>
        <v>#DIV/0!</v>
      </c>
      <c r="F295" s="626" t="e">
        <f t="shared" si="62"/>
        <v>#DIV/0!</v>
      </c>
      <c r="G295" s="626" t="e">
        <f t="shared" si="62"/>
        <v>#DIV/0!</v>
      </c>
      <c r="H295" s="626" t="str">
        <f t="shared" si="62"/>
        <v/>
      </c>
      <c r="I295" s="626" t="str">
        <f t="shared" si="62"/>
        <v/>
      </c>
      <c r="J295" s="626" t="str">
        <f t="shared" si="62"/>
        <v/>
      </c>
    </row>
    <row r="296" spans="2:10">
      <c r="B296" s="433" t="s">
        <v>43</v>
      </c>
      <c r="C296" s="623">
        <f>'Input-IS Y6'!C256</f>
        <v>0</v>
      </c>
      <c r="D296" s="623">
        <f>'Input-IS Y6'!D256</f>
        <v>0</v>
      </c>
      <c r="E296" s="623">
        <f>'Input-IS Y6'!E256</f>
        <v>0</v>
      </c>
      <c r="F296" s="623">
        <f>'Input-IS Y6'!F256</f>
        <v>0</v>
      </c>
      <c r="G296" s="623">
        <f>'Input-IS Y6'!G256</f>
        <v>0</v>
      </c>
      <c r="H296" s="623">
        <f>'Input-IS Y6'!H256</f>
        <v>0</v>
      </c>
      <c r="I296" s="623">
        <f>'Input-IS Y6'!I256</f>
        <v>0</v>
      </c>
      <c r="J296" s="623">
        <f>'Input-IS Y6'!J256</f>
        <v>0</v>
      </c>
    </row>
    <row r="297" spans="2:10">
      <c r="B297" s="433" t="s">
        <v>52</v>
      </c>
      <c r="C297" s="626"/>
      <c r="D297" s="626" t="e">
        <f t="shared" ref="D297:J297" si="63">IF(D291="","",(D296/$C$296))</f>
        <v>#DIV/0!</v>
      </c>
      <c r="E297" s="626" t="e">
        <f t="shared" si="63"/>
        <v>#DIV/0!</v>
      </c>
      <c r="F297" s="626" t="e">
        <f t="shared" si="63"/>
        <v>#DIV/0!</v>
      </c>
      <c r="G297" s="626" t="e">
        <f t="shared" si="63"/>
        <v>#DIV/0!</v>
      </c>
      <c r="H297" s="626" t="str">
        <f t="shared" si="63"/>
        <v/>
      </c>
      <c r="I297" s="626" t="str">
        <f t="shared" si="63"/>
        <v/>
      </c>
      <c r="J297" s="626" t="str">
        <f t="shared" si="63"/>
        <v/>
      </c>
    </row>
    <row r="298" spans="2:10">
      <c r="B298" s="433" t="s">
        <v>53</v>
      </c>
      <c r="C298" s="626"/>
      <c r="D298" s="626" t="e">
        <f t="shared" ref="D298:J298" si="64">IF(D291="","",(D292/D$296))</f>
        <v>#DIV/0!</v>
      </c>
      <c r="E298" s="626" t="e">
        <f t="shared" si="64"/>
        <v>#DIV/0!</v>
      </c>
      <c r="F298" s="626" t="e">
        <f t="shared" si="64"/>
        <v>#DIV/0!</v>
      </c>
      <c r="G298" s="626" t="e">
        <f t="shared" si="64"/>
        <v>#DIV/0!</v>
      </c>
      <c r="H298" s="626" t="str">
        <f t="shared" si="64"/>
        <v/>
      </c>
      <c r="I298" s="626" t="str">
        <f t="shared" si="64"/>
        <v/>
      </c>
      <c r="J298" s="626" t="str">
        <f t="shared" si="64"/>
        <v/>
      </c>
    </row>
    <row r="299" spans="2:10">
      <c r="B299" s="433" t="s">
        <v>68</v>
      </c>
      <c r="C299" s="626"/>
      <c r="D299" s="626" t="e">
        <f t="shared" ref="D299:J299" si="65">IF(D291="","",((D294/D$296)))</f>
        <v>#DIV/0!</v>
      </c>
      <c r="E299" s="626" t="e">
        <f t="shared" si="65"/>
        <v>#DIV/0!</v>
      </c>
      <c r="F299" s="626" t="e">
        <f t="shared" si="65"/>
        <v>#DIV/0!</v>
      </c>
      <c r="G299" s="626" t="e">
        <f t="shared" si="65"/>
        <v>#DIV/0!</v>
      </c>
      <c r="H299" s="626" t="str">
        <f t="shared" si="65"/>
        <v/>
      </c>
      <c r="I299" s="626" t="str">
        <f t="shared" si="65"/>
        <v/>
      </c>
      <c r="J299" s="626" t="str">
        <f t="shared" si="65"/>
        <v/>
      </c>
    </row>
    <row r="300" spans="2:10" ht="15">
      <c r="B300" s="443"/>
      <c r="C300" s="444"/>
      <c r="D300" s="445"/>
      <c r="E300" s="446"/>
      <c r="F300" s="447"/>
      <c r="G300" s="448"/>
      <c r="H300" s="445"/>
      <c r="I300" s="449"/>
      <c r="J300" s="450"/>
    </row>
    <row r="301" spans="2:10" ht="13.5" thickBot="1">
      <c r="B301" s="437" t="s">
        <v>44</v>
      </c>
      <c r="C301" s="438" t="s">
        <v>1</v>
      </c>
      <c r="D301" s="439" t="str">
        <f t="shared" ref="D301:J301" si="66">D291</f>
        <v>Training</v>
      </c>
      <c r="E301" s="439" t="str">
        <f t="shared" si="66"/>
        <v>Conference</v>
      </c>
      <c r="F301" s="439" t="str">
        <f t="shared" si="66"/>
        <v>Research</v>
      </c>
      <c r="G301" s="439" t="str">
        <f t="shared" si="66"/>
        <v>Publications</v>
      </c>
      <c r="H301" s="439" t="str">
        <f t="shared" si="66"/>
        <v/>
      </c>
      <c r="I301" s="439" t="str">
        <f t="shared" si="66"/>
        <v/>
      </c>
      <c r="J301" s="439" t="str">
        <f t="shared" si="66"/>
        <v/>
      </c>
    </row>
    <row r="302" spans="2:10">
      <c r="B302" s="433" t="s">
        <v>18</v>
      </c>
      <c r="C302" s="623">
        <f>'Input-IS Y6'!C149</f>
        <v>0</v>
      </c>
      <c r="D302" s="623">
        <f>'Input-IS Y6'!D149</f>
        <v>0</v>
      </c>
      <c r="E302" s="623">
        <f>'Input-IS Y6'!E149</f>
        <v>0</v>
      </c>
      <c r="F302" s="623">
        <f>'Input-IS Y6'!F149</f>
        <v>0</v>
      </c>
      <c r="G302" s="623">
        <f>'Input-IS Y6'!G149</f>
        <v>0</v>
      </c>
      <c r="H302" s="623">
        <f>'Input-IS Y6'!H149</f>
        <v>0</v>
      </c>
      <c r="I302" s="623">
        <f>'Input-IS Y6'!I149</f>
        <v>0</v>
      </c>
      <c r="J302" s="623">
        <f>'Input-IS Y6'!J149</f>
        <v>0</v>
      </c>
    </row>
    <row r="303" spans="2:10">
      <c r="B303" s="433" t="s">
        <v>36</v>
      </c>
      <c r="C303" s="623">
        <f>'Input-IS Y6'!C256</f>
        <v>0</v>
      </c>
      <c r="D303" s="623">
        <f>'Input-IS Y6'!D256</f>
        <v>0</v>
      </c>
      <c r="E303" s="623">
        <f>'Input-IS Y6'!E256</f>
        <v>0</v>
      </c>
      <c r="F303" s="623">
        <f>'Input-IS Y6'!F256</f>
        <v>0</v>
      </c>
      <c r="G303" s="623">
        <f>'Input-IS Y6'!G256</f>
        <v>0</v>
      </c>
      <c r="H303" s="623">
        <f>'Input-IS Y6'!H256</f>
        <v>0</v>
      </c>
      <c r="I303" s="623">
        <f>'Input-IS Y6'!I256</f>
        <v>0</v>
      </c>
      <c r="J303" s="623">
        <f>'Input-IS Y6'!J256</f>
        <v>0</v>
      </c>
    </row>
    <row r="304" spans="2:10">
      <c r="B304" s="435" t="s">
        <v>54</v>
      </c>
      <c r="C304" s="626" t="str">
        <f t="shared" ref="C304:J304" si="67">IF(ISERROR(C302/C303),"",C302/C303)</f>
        <v/>
      </c>
      <c r="D304" s="626" t="str">
        <f t="shared" si="67"/>
        <v/>
      </c>
      <c r="E304" s="626" t="str">
        <f t="shared" si="67"/>
        <v/>
      </c>
      <c r="F304" s="626" t="str">
        <f t="shared" si="67"/>
        <v/>
      </c>
      <c r="G304" s="626" t="str">
        <f t="shared" si="67"/>
        <v/>
      </c>
      <c r="H304" s="626" t="str">
        <f t="shared" si="67"/>
        <v/>
      </c>
      <c r="I304" s="626" t="str">
        <f t="shared" si="67"/>
        <v/>
      </c>
      <c r="J304" s="626" t="str">
        <f t="shared" si="67"/>
        <v/>
      </c>
    </row>
    <row r="305" spans="2:10" ht="15">
      <c r="B305" s="24"/>
      <c r="C305" s="23"/>
      <c r="D305" s="207"/>
      <c r="E305" s="23"/>
      <c r="F305" s="23"/>
      <c r="G305" s="23"/>
      <c r="H305" s="23"/>
      <c r="I305" s="23"/>
      <c r="J305" s="23"/>
    </row>
    <row r="307" spans="2:10" ht="15.75">
      <c r="B307" s="25" t="s">
        <v>65</v>
      </c>
    </row>
  </sheetData>
  <sheetProtection password="FA56" sheet="1" objects="1" scenarios="1" formatCells="0" formatColumns="0" formatRows="0"/>
  <conditionalFormatting sqref="D263:D264 D9:D182 D204:D214 D255:D261 D266:D304">
    <cfRule type="expression" dxfId="911" priority="139">
      <formula>$D$9=""</formula>
    </cfRule>
  </conditionalFormatting>
  <conditionalFormatting sqref="E263:E264 E266:E304 E9:E182 E204:E214 E255:E261">
    <cfRule type="expression" dxfId="910" priority="138">
      <formula>$E$9=""</formula>
    </cfRule>
  </conditionalFormatting>
  <conditionalFormatting sqref="F263:F264 F266:F304 F9:F182 F204:F214 F255:F261">
    <cfRule type="expression" dxfId="909" priority="137">
      <formula>$F$9=""</formula>
    </cfRule>
  </conditionalFormatting>
  <conditionalFormatting sqref="G263:G264 G266:G304 G9:G182 G204:G214 G255:G261">
    <cfRule type="expression" dxfId="908" priority="136">
      <formula>$G$9=""</formula>
    </cfRule>
  </conditionalFormatting>
  <conditionalFormatting sqref="H263:H264 H266:H304 H9:H182 H204:H214 H255:H261">
    <cfRule type="expression" dxfId="907" priority="135">
      <formula>$H$9=""</formula>
    </cfRule>
  </conditionalFormatting>
  <conditionalFormatting sqref="I263:I264 I266:I304 I9:I182 I204:I214 I255:I261">
    <cfRule type="expression" dxfId="906" priority="134">
      <formula>$I$9=""</formula>
    </cfRule>
  </conditionalFormatting>
  <conditionalFormatting sqref="J263:J264 J266:J304 J9:J182 J204:J214 J255:J261">
    <cfRule type="expression" dxfId="905" priority="133">
      <formula>$J$9=""</formula>
    </cfRule>
  </conditionalFormatting>
  <conditionalFormatting sqref="D81">
    <cfRule type="expression" dxfId="904" priority="132">
      <formula>$D$9=""</formula>
    </cfRule>
  </conditionalFormatting>
  <conditionalFormatting sqref="E81">
    <cfRule type="expression" dxfId="903" priority="131">
      <formula>$E$9=""</formula>
    </cfRule>
  </conditionalFormatting>
  <conditionalFormatting sqref="F81">
    <cfRule type="expression" dxfId="902" priority="130">
      <formula>$F$9=""</formula>
    </cfRule>
  </conditionalFormatting>
  <conditionalFormatting sqref="G81">
    <cfRule type="expression" dxfId="901" priority="129">
      <formula>$G$9=""</formula>
    </cfRule>
  </conditionalFormatting>
  <conditionalFormatting sqref="H81">
    <cfRule type="expression" dxfId="900" priority="128">
      <formula>$H$9=""</formula>
    </cfRule>
  </conditionalFormatting>
  <conditionalFormatting sqref="I81">
    <cfRule type="expression" dxfId="899" priority="127">
      <formula>$I$9=""</formula>
    </cfRule>
  </conditionalFormatting>
  <conditionalFormatting sqref="J81">
    <cfRule type="expression" dxfId="898" priority="126">
      <formula>$J$9=""</formula>
    </cfRule>
  </conditionalFormatting>
  <conditionalFormatting sqref="D81">
    <cfRule type="expression" dxfId="897" priority="125">
      <formula>$D$9=""</formula>
    </cfRule>
  </conditionalFormatting>
  <conditionalFormatting sqref="E81">
    <cfRule type="expression" dxfId="896" priority="124">
      <formula>$E$9=""</formula>
    </cfRule>
  </conditionalFormatting>
  <conditionalFormatting sqref="F81">
    <cfRule type="expression" dxfId="895" priority="123">
      <formula>$F$9=""</formula>
    </cfRule>
  </conditionalFormatting>
  <conditionalFormatting sqref="G81">
    <cfRule type="expression" dxfId="894" priority="122">
      <formula>$G$9=""</formula>
    </cfRule>
  </conditionalFormatting>
  <conditionalFormatting sqref="H81">
    <cfRule type="expression" dxfId="893" priority="121">
      <formula>$H$9=""</formula>
    </cfRule>
  </conditionalFormatting>
  <conditionalFormatting sqref="I81">
    <cfRule type="expression" dxfId="892" priority="120">
      <formula>$I$9=""</formula>
    </cfRule>
  </conditionalFormatting>
  <conditionalFormatting sqref="J81">
    <cfRule type="expression" dxfId="891" priority="119">
      <formula>$J$9=""</formula>
    </cfRule>
  </conditionalFormatting>
  <conditionalFormatting sqref="D81">
    <cfRule type="expression" dxfId="890" priority="118">
      <formula>$D$9=""</formula>
    </cfRule>
  </conditionalFormatting>
  <conditionalFormatting sqref="E81">
    <cfRule type="expression" dxfId="889" priority="117">
      <formula>$E$9=""</formula>
    </cfRule>
  </conditionalFormatting>
  <conditionalFormatting sqref="F81">
    <cfRule type="expression" dxfId="888" priority="116">
      <formula>$F$9=""</formula>
    </cfRule>
  </conditionalFormatting>
  <conditionalFormatting sqref="G81">
    <cfRule type="expression" dxfId="887" priority="115">
      <formula>$G$9=""</formula>
    </cfRule>
  </conditionalFormatting>
  <conditionalFormatting sqref="H81">
    <cfRule type="expression" dxfId="886" priority="114">
      <formula>$H$9=""</formula>
    </cfRule>
  </conditionalFormatting>
  <conditionalFormatting sqref="I81">
    <cfRule type="expression" dxfId="885" priority="113">
      <formula>$I$9=""</formula>
    </cfRule>
  </conditionalFormatting>
  <conditionalFormatting sqref="J81">
    <cfRule type="expression" dxfId="884" priority="112">
      <formula>$J$9=""</formula>
    </cfRule>
  </conditionalFormatting>
  <conditionalFormatting sqref="D81">
    <cfRule type="expression" dxfId="883" priority="111">
      <formula>$D$9=""</formula>
    </cfRule>
  </conditionalFormatting>
  <conditionalFormatting sqref="E81">
    <cfRule type="expression" dxfId="882" priority="110">
      <formula>$E$9=""</formula>
    </cfRule>
  </conditionalFormatting>
  <conditionalFormatting sqref="F81">
    <cfRule type="expression" dxfId="881" priority="109">
      <formula>$F$9=""</formula>
    </cfRule>
  </conditionalFormatting>
  <conditionalFormatting sqref="G81">
    <cfRule type="expression" dxfId="880" priority="108">
      <formula>$G$9=""</formula>
    </cfRule>
  </conditionalFormatting>
  <conditionalFormatting sqref="H81">
    <cfRule type="expression" dxfId="879" priority="107">
      <formula>$H$9=""</formula>
    </cfRule>
  </conditionalFormatting>
  <conditionalFormatting sqref="I81">
    <cfRule type="expression" dxfId="878" priority="106">
      <formula>$I$9=""</formula>
    </cfRule>
  </conditionalFormatting>
  <conditionalFormatting sqref="J81">
    <cfRule type="expression" dxfId="877" priority="105">
      <formula>$J$9=""</formula>
    </cfRule>
  </conditionalFormatting>
  <conditionalFormatting sqref="D81">
    <cfRule type="expression" dxfId="876" priority="104">
      <formula>$D$9=""</formula>
    </cfRule>
  </conditionalFormatting>
  <conditionalFormatting sqref="E81">
    <cfRule type="expression" dxfId="875" priority="103">
      <formula>$E$9=""</formula>
    </cfRule>
  </conditionalFormatting>
  <conditionalFormatting sqref="F81">
    <cfRule type="expression" dxfId="874" priority="102">
      <formula>$F$9=""</formula>
    </cfRule>
  </conditionalFormatting>
  <conditionalFormatting sqref="G81">
    <cfRule type="expression" dxfId="873" priority="101">
      <formula>$G$9=""</formula>
    </cfRule>
  </conditionalFormatting>
  <conditionalFormatting sqref="H81">
    <cfRule type="expression" dxfId="872" priority="100">
      <formula>$H$9=""</formula>
    </cfRule>
  </conditionalFormatting>
  <conditionalFormatting sqref="I81">
    <cfRule type="expression" dxfId="871" priority="99">
      <formula>$I$9=""</formula>
    </cfRule>
  </conditionalFormatting>
  <conditionalFormatting sqref="J81">
    <cfRule type="expression" dxfId="870" priority="98">
      <formula>$J$9=""</formula>
    </cfRule>
  </conditionalFormatting>
  <conditionalFormatting sqref="H83:J83">
    <cfRule type="expression" dxfId="869" priority="97">
      <formula>$G$9=""</formula>
    </cfRule>
  </conditionalFormatting>
  <conditionalFormatting sqref="D104">
    <cfRule type="expression" dxfId="868" priority="96">
      <formula>$D$9=""</formula>
    </cfRule>
  </conditionalFormatting>
  <conditionalFormatting sqref="D83:J83">
    <cfRule type="expression" dxfId="867" priority="95">
      <formula>$D$9=""</formula>
    </cfRule>
  </conditionalFormatting>
  <conditionalFormatting sqref="D10">
    <cfRule type="expression" dxfId="866" priority="94">
      <formula>$D$9=""</formula>
    </cfRule>
  </conditionalFormatting>
  <conditionalFormatting sqref="E10">
    <cfRule type="expression" dxfId="865" priority="93">
      <formula>$E$9=""</formula>
    </cfRule>
  </conditionalFormatting>
  <conditionalFormatting sqref="F10">
    <cfRule type="expression" dxfId="864" priority="92">
      <formula>$F$9=""</formula>
    </cfRule>
  </conditionalFormatting>
  <conditionalFormatting sqref="G10">
    <cfRule type="expression" dxfId="863" priority="91">
      <formula>$G$9=""</formula>
    </cfRule>
  </conditionalFormatting>
  <conditionalFormatting sqref="H10">
    <cfRule type="expression" dxfId="862" priority="90">
      <formula>$H$9=""</formula>
    </cfRule>
  </conditionalFormatting>
  <conditionalFormatting sqref="I10">
    <cfRule type="expression" dxfId="861" priority="89">
      <formula>$I$9=""</formula>
    </cfRule>
  </conditionalFormatting>
  <conditionalFormatting sqref="J10">
    <cfRule type="expression" dxfId="860" priority="88">
      <formula>$J$9=""</formula>
    </cfRule>
  </conditionalFormatting>
  <conditionalFormatting sqref="D10">
    <cfRule type="expression" dxfId="859" priority="87">
      <formula>$D$9=""</formula>
    </cfRule>
  </conditionalFormatting>
  <conditionalFormatting sqref="E10">
    <cfRule type="expression" dxfId="858" priority="86">
      <formula>$E$9=""</formula>
    </cfRule>
  </conditionalFormatting>
  <conditionalFormatting sqref="F10">
    <cfRule type="expression" dxfId="857" priority="85">
      <formula>$F$9=""</formula>
    </cfRule>
  </conditionalFormatting>
  <conditionalFormatting sqref="G10">
    <cfRule type="expression" dxfId="856" priority="84">
      <formula>$G$9=""</formula>
    </cfRule>
  </conditionalFormatting>
  <conditionalFormatting sqref="H10">
    <cfRule type="expression" dxfId="855" priority="83">
      <formula>$H$9=""</formula>
    </cfRule>
  </conditionalFormatting>
  <conditionalFormatting sqref="I10">
    <cfRule type="expression" dxfId="854" priority="82">
      <formula>$I$9=""</formula>
    </cfRule>
  </conditionalFormatting>
  <conditionalFormatting sqref="J10">
    <cfRule type="expression" dxfId="853" priority="81">
      <formula>$J$9=""</formula>
    </cfRule>
  </conditionalFormatting>
  <conditionalFormatting sqref="D10">
    <cfRule type="expression" dxfId="852" priority="80">
      <formula>$D$9=""</formula>
    </cfRule>
  </conditionalFormatting>
  <conditionalFormatting sqref="E10">
    <cfRule type="expression" dxfId="851" priority="79">
      <formula>$E$9=""</formula>
    </cfRule>
  </conditionalFormatting>
  <conditionalFormatting sqref="F10">
    <cfRule type="expression" dxfId="850" priority="78">
      <formula>$F$9=""</formula>
    </cfRule>
  </conditionalFormatting>
  <conditionalFormatting sqref="G10">
    <cfRule type="expression" dxfId="849" priority="77">
      <formula>$G$9=""</formula>
    </cfRule>
  </conditionalFormatting>
  <conditionalFormatting sqref="H10">
    <cfRule type="expression" dxfId="848" priority="76">
      <formula>$H$9=""</formula>
    </cfRule>
  </conditionalFormatting>
  <conditionalFormatting sqref="I10">
    <cfRule type="expression" dxfId="847" priority="75">
      <formula>$I$9=""</formula>
    </cfRule>
  </conditionalFormatting>
  <conditionalFormatting sqref="J10">
    <cfRule type="expression" dxfId="846" priority="74">
      <formula>$J$9=""</formula>
    </cfRule>
  </conditionalFormatting>
  <conditionalFormatting sqref="C289">
    <cfRule type="cellIs" dxfId="845" priority="73" operator="greaterThan">
      <formula>0</formula>
    </cfRule>
  </conditionalFormatting>
  <conditionalFormatting sqref="C268:J273 C276:J279 D266:J267 C282:J289 C292:J299 C302:J304">
    <cfRule type="containsErrors" dxfId="844" priority="72">
      <formula>ISERROR(C266)</formula>
    </cfRule>
  </conditionalFormatting>
  <conditionalFormatting sqref="D279:J279">
    <cfRule type="containsErrors" dxfId="843" priority="64">
      <formula>ISERROR(D279)</formula>
    </cfRule>
  </conditionalFormatting>
  <conditionalFormatting sqref="H279">
    <cfRule type="expression" dxfId="842" priority="63">
      <formula>$H$9=""</formula>
    </cfRule>
  </conditionalFormatting>
  <conditionalFormatting sqref="I279">
    <cfRule type="expression" dxfId="841" priority="62">
      <formula>$I$9=""</formula>
    </cfRule>
  </conditionalFormatting>
  <conditionalFormatting sqref="J279">
    <cfRule type="expression" dxfId="840" priority="61">
      <formula>$J$9=""</formula>
    </cfRule>
  </conditionalFormatting>
  <conditionalFormatting sqref="G279">
    <cfRule type="expression" dxfId="839" priority="60">
      <formula>$G$9=""</formula>
    </cfRule>
  </conditionalFormatting>
  <conditionalFormatting sqref="F279">
    <cfRule type="expression" dxfId="838" priority="59">
      <formula>$F$9=""</formula>
    </cfRule>
  </conditionalFormatting>
  <conditionalFormatting sqref="E279">
    <cfRule type="expression" dxfId="837" priority="58">
      <formula>$E$9=""</formula>
    </cfRule>
  </conditionalFormatting>
  <conditionalFormatting sqref="D279">
    <cfRule type="expression" dxfId="836" priority="57">
      <formula>$D$9=""</formula>
    </cfRule>
  </conditionalFormatting>
  <conditionalFormatting sqref="D183:D203">
    <cfRule type="expression" dxfId="835" priority="49">
      <formula>$D$9=""</formula>
    </cfRule>
  </conditionalFormatting>
  <conditionalFormatting sqref="E183:E203">
    <cfRule type="expression" dxfId="834" priority="48">
      <formula>$E$9=""</formula>
    </cfRule>
  </conditionalFormatting>
  <conditionalFormatting sqref="F183:F203">
    <cfRule type="expression" dxfId="833" priority="47">
      <formula>$F$9=""</formula>
    </cfRule>
  </conditionalFormatting>
  <conditionalFormatting sqref="G183:G203">
    <cfRule type="expression" dxfId="832" priority="46">
      <formula>$G$9=""</formula>
    </cfRule>
  </conditionalFormatting>
  <conditionalFormatting sqref="H183:H203">
    <cfRule type="expression" dxfId="831" priority="45">
      <formula>$H$9=""</formula>
    </cfRule>
  </conditionalFormatting>
  <conditionalFormatting sqref="I183:I203">
    <cfRule type="expression" dxfId="830" priority="44">
      <formula>$I$9=""</formula>
    </cfRule>
  </conditionalFormatting>
  <conditionalFormatting sqref="J183:J203">
    <cfRule type="expression" dxfId="829" priority="43">
      <formula>$J$9=""</formula>
    </cfRule>
  </conditionalFormatting>
  <conditionalFormatting sqref="D215:D223">
    <cfRule type="expression" dxfId="828" priority="42">
      <formula>$D$9=""</formula>
    </cfRule>
  </conditionalFormatting>
  <conditionalFormatting sqref="E215:E223">
    <cfRule type="expression" dxfId="827" priority="41">
      <formula>$E$9=""</formula>
    </cfRule>
  </conditionalFormatting>
  <conditionalFormatting sqref="F215:F223">
    <cfRule type="expression" dxfId="826" priority="40">
      <formula>$F$9=""</formula>
    </cfRule>
  </conditionalFormatting>
  <conditionalFormatting sqref="G215:G223">
    <cfRule type="expression" dxfId="825" priority="39">
      <formula>$G$9=""</formula>
    </cfRule>
  </conditionalFormatting>
  <conditionalFormatting sqref="H215:H223">
    <cfRule type="expression" dxfId="824" priority="38">
      <formula>$H$9=""</formula>
    </cfRule>
  </conditionalFormatting>
  <conditionalFormatting sqref="I215:I223">
    <cfRule type="expression" dxfId="823" priority="37">
      <formula>$I$9=""</formula>
    </cfRule>
  </conditionalFormatting>
  <conditionalFormatting sqref="J215:J223">
    <cfRule type="expression" dxfId="822" priority="36">
      <formula>$J$9=""</formula>
    </cfRule>
  </conditionalFormatting>
  <conditionalFormatting sqref="D224:D232">
    <cfRule type="expression" dxfId="821" priority="35">
      <formula>$D$9=""</formula>
    </cfRule>
  </conditionalFormatting>
  <conditionalFormatting sqref="E224:E232">
    <cfRule type="expression" dxfId="820" priority="34">
      <formula>$E$9=""</formula>
    </cfRule>
  </conditionalFormatting>
  <conditionalFormatting sqref="F224:F232">
    <cfRule type="expression" dxfId="819" priority="33">
      <formula>$F$9=""</formula>
    </cfRule>
  </conditionalFormatting>
  <conditionalFormatting sqref="G224:G232">
    <cfRule type="expression" dxfId="818" priority="32">
      <formula>$G$9=""</formula>
    </cfRule>
  </conditionalFormatting>
  <conditionalFormatting sqref="H224:H232">
    <cfRule type="expression" dxfId="817" priority="31">
      <formula>$H$9=""</formula>
    </cfRule>
  </conditionalFormatting>
  <conditionalFormatting sqref="I224:I232">
    <cfRule type="expression" dxfId="816" priority="30">
      <formula>$I$9=""</formula>
    </cfRule>
  </conditionalFormatting>
  <conditionalFormatting sqref="J224:J232">
    <cfRule type="expression" dxfId="815" priority="29">
      <formula>$J$9=""</formula>
    </cfRule>
  </conditionalFormatting>
  <conditionalFormatting sqref="D233:D241">
    <cfRule type="expression" dxfId="814" priority="28">
      <formula>$D$9=""</formula>
    </cfRule>
  </conditionalFormatting>
  <conditionalFormatting sqref="E233:E241">
    <cfRule type="expression" dxfId="813" priority="27">
      <formula>$E$9=""</formula>
    </cfRule>
  </conditionalFormatting>
  <conditionalFormatting sqref="F233:F241">
    <cfRule type="expression" dxfId="812" priority="26">
      <formula>$F$9=""</formula>
    </cfRule>
  </conditionalFormatting>
  <conditionalFormatting sqref="G233:G241">
    <cfRule type="expression" dxfId="811" priority="25">
      <formula>$G$9=""</formula>
    </cfRule>
  </conditionalFormatting>
  <conditionalFormatting sqref="H233:H241">
    <cfRule type="expression" dxfId="810" priority="24">
      <formula>$H$9=""</formula>
    </cfRule>
  </conditionalFormatting>
  <conditionalFormatting sqref="I233:I241">
    <cfRule type="expression" dxfId="809" priority="23">
      <formula>$I$9=""</formula>
    </cfRule>
  </conditionalFormatting>
  <conditionalFormatting sqref="J233:J241">
    <cfRule type="expression" dxfId="808" priority="22">
      <formula>$J$9=""</formula>
    </cfRule>
  </conditionalFormatting>
  <conditionalFormatting sqref="D242:D250">
    <cfRule type="expression" dxfId="807" priority="21">
      <formula>$D$9=""</formula>
    </cfRule>
  </conditionalFormatting>
  <conditionalFormatting sqref="E242:E250">
    <cfRule type="expression" dxfId="806" priority="20">
      <formula>$E$9=""</formula>
    </cfRule>
  </conditionalFormatting>
  <conditionalFormatting sqref="F242:F250">
    <cfRule type="expression" dxfId="805" priority="19">
      <formula>$F$9=""</formula>
    </cfRule>
  </conditionalFormatting>
  <conditionalFormatting sqref="G242:G250">
    <cfRule type="expression" dxfId="804" priority="18">
      <formula>$G$9=""</formula>
    </cfRule>
  </conditionalFormatting>
  <conditionalFormatting sqref="H242:H250">
    <cfRule type="expression" dxfId="803" priority="17">
      <formula>$H$9=""</formula>
    </cfRule>
  </conditionalFormatting>
  <conditionalFormatting sqref="I242:I250">
    <cfRule type="expression" dxfId="802" priority="16">
      <formula>$I$9=""</formula>
    </cfRule>
  </conditionalFormatting>
  <conditionalFormatting sqref="J242:J250">
    <cfRule type="expression" dxfId="801" priority="15">
      <formula>$J$9=""</formula>
    </cfRule>
  </conditionalFormatting>
  <conditionalFormatting sqref="D251:D254">
    <cfRule type="expression" dxfId="800" priority="14">
      <formula>$D$9=""</formula>
    </cfRule>
  </conditionalFormatting>
  <conditionalFormatting sqref="E251:E254">
    <cfRule type="expression" dxfId="799" priority="13">
      <formula>$E$9=""</formula>
    </cfRule>
  </conditionalFormatting>
  <conditionalFormatting sqref="F251:F254">
    <cfRule type="expression" dxfId="798" priority="12">
      <formula>$F$9=""</formula>
    </cfRule>
  </conditionalFormatting>
  <conditionalFormatting sqref="G251:G254">
    <cfRule type="expression" dxfId="797" priority="11">
      <formula>$G$9=""</formula>
    </cfRule>
  </conditionalFormatting>
  <conditionalFormatting sqref="H251:H254">
    <cfRule type="expression" dxfId="796" priority="10">
      <formula>$H$9=""</formula>
    </cfRule>
  </conditionalFormatting>
  <conditionalFormatting sqref="I251:I254">
    <cfRule type="expression" dxfId="795" priority="9">
      <formula>$I$9=""</formula>
    </cfRule>
  </conditionalFormatting>
  <conditionalFormatting sqref="J251:J254">
    <cfRule type="expression" dxfId="794" priority="8">
      <formula>$J$9=""</formula>
    </cfRule>
  </conditionalFormatting>
  <conditionalFormatting sqref="D265">
    <cfRule type="expression" dxfId="793" priority="7">
      <formula>$D$9=""</formula>
    </cfRule>
  </conditionalFormatting>
  <conditionalFormatting sqref="E265">
    <cfRule type="expression" dxfId="792" priority="6">
      <formula>$E$9=""</formula>
    </cfRule>
  </conditionalFormatting>
  <conditionalFormatting sqref="F265">
    <cfRule type="expression" dxfId="791" priority="5">
      <formula>$F$9=""</formula>
    </cfRule>
  </conditionalFormatting>
  <conditionalFormatting sqref="G265">
    <cfRule type="expression" dxfId="790" priority="4">
      <formula>$G$9=""</formula>
    </cfRule>
  </conditionalFormatting>
  <conditionalFormatting sqref="H265">
    <cfRule type="expression" dxfId="789" priority="3">
      <formula>$H$9=""</formula>
    </cfRule>
  </conditionalFormatting>
  <conditionalFormatting sqref="I265">
    <cfRule type="expression" dxfId="788" priority="2">
      <formula>$I$9=""</formula>
    </cfRule>
  </conditionalFormatting>
  <conditionalFormatting sqref="J265">
    <cfRule type="expression" dxfId="787" priority="1">
      <formula>$J$9=""</formula>
    </cfRule>
  </conditionalFormatting>
  <pageMargins left="0.33" right="0.39" top="0.55000000000000004" bottom="1" header="0.5" footer="0.5"/>
  <pageSetup scale="58" orientation="portrait" horizontalDpi="4294967292" verticalDpi="4294967292" r:id="rId1"/>
  <headerFooter alignWithMargins="0"/>
  <ignoredErrors>
    <ignoredError sqref="D138:J138 D118:J119 D127:J128" 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8">
    <tabColor theme="4" tint="-0.499984740745262"/>
  </sheetPr>
  <dimension ref="A1:K307"/>
  <sheetViews>
    <sheetView showGridLines="0" topLeftCell="A272" workbookViewId="0">
      <selection activeCell="H270" sqref="H270"/>
    </sheetView>
  </sheetViews>
  <sheetFormatPr defaultRowHeight="12.75"/>
  <cols>
    <col min="1" max="1" width="2" style="143" customWidth="1"/>
    <col min="2" max="2" width="40" style="1" customWidth="1"/>
    <col min="3" max="4" width="18.5703125" style="1" customWidth="1"/>
    <col min="5" max="6" width="15.7109375" style="1" customWidth="1"/>
    <col min="7" max="7" width="15.7109375" style="3" customWidth="1"/>
    <col min="8" max="9" width="15.7109375" style="4" customWidth="1"/>
    <col min="10" max="10" width="15.7109375" style="1" customWidth="1"/>
    <col min="11" max="11" width="11.28515625" style="1" bestFit="1" customWidth="1"/>
    <col min="12" max="16384" width="9.140625" style="1"/>
  </cols>
  <sheetData>
    <row r="1" spans="1:10" ht="18" customHeight="1">
      <c r="A1" s="715"/>
    </row>
    <row r="2" spans="1:10" ht="15" customHeight="1">
      <c r="B2" s="42" t="str">
        <f>Setup!B5</f>
        <v>Product Costing &amp; Financial Performance Tool</v>
      </c>
      <c r="G2" s="653"/>
      <c r="H2" s="1"/>
      <c r="I2" s="1"/>
    </row>
    <row r="3" spans="1:10" ht="15" customHeight="1">
      <c r="B3" s="44"/>
      <c r="G3" s="1"/>
      <c r="H3" s="1"/>
      <c r="I3" s="1"/>
    </row>
    <row r="4" spans="1:10" ht="15" customHeight="1">
      <c r="B4" s="44" t="str">
        <f>'Input-IS Y1'!B4</f>
        <v>3. INCOME STATEMENT INPUT BY YEAR</v>
      </c>
      <c r="G4" s="1"/>
      <c r="H4" s="1"/>
      <c r="I4" s="1"/>
    </row>
    <row r="5" spans="1:10" ht="14.25">
      <c r="A5" s="144"/>
      <c r="B5" s="10"/>
    </row>
    <row r="6" spans="1:10" ht="20.25" customHeight="1">
      <c r="A6" s="144"/>
      <c r="B6" s="17">
        <f>IF('Balance Sheet Input'!I6="","Select Year 1 on the 'Setup'  page",'Balance Sheet Input'!I6)</f>
        <v>2017</v>
      </c>
    </row>
    <row r="7" spans="1:10" ht="1.5" customHeight="1">
      <c r="A7" s="144"/>
      <c r="B7" s="17"/>
      <c r="D7" s="143">
        <v>3</v>
      </c>
      <c r="E7" s="143">
        <v>4</v>
      </c>
      <c r="F7" s="143">
        <v>5</v>
      </c>
      <c r="G7" s="143">
        <v>6</v>
      </c>
      <c r="H7" s="143">
        <v>7</v>
      </c>
      <c r="I7" s="143">
        <v>8</v>
      </c>
      <c r="J7" s="143">
        <v>9</v>
      </c>
    </row>
    <row r="8" spans="1:10" ht="20.25" customHeight="1">
      <c r="A8" s="144"/>
      <c r="B8" s="17"/>
      <c r="D8" s="143"/>
      <c r="E8" s="143"/>
      <c r="F8" s="143"/>
      <c r="G8" s="143"/>
      <c r="H8" s="143"/>
      <c r="I8" s="143"/>
      <c r="J8" s="143"/>
    </row>
    <row r="9" spans="1:10" ht="27.75" customHeight="1">
      <c r="B9" s="118" t="s">
        <v>218</v>
      </c>
      <c r="C9" s="119" t="s">
        <v>1</v>
      </c>
      <c r="D9" s="119" t="str">
        <f>IF(Setup!$C23="","",Setup!$C23)</f>
        <v>Training</v>
      </c>
      <c r="E9" s="119" t="str">
        <f>IF(Setup!$C24="","",Setup!$C24)</f>
        <v>Conference</v>
      </c>
      <c r="F9" s="119" t="str">
        <f>IF(Setup!$C25="","",Setup!$C25)</f>
        <v>Research</v>
      </c>
      <c r="G9" s="119" t="str">
        <f>IF(Setup!$C26="","",Setup!$C26)</f>
        <v>Publications</v>
      </c>
      <c r="H9" s="119" t="str">
        <f>IF(Setup!$C27="","",Setup!$C27)</f>
        <v/>
      </c>
      <c r="I9" s="119" t="str">
        <f>IF(Setup!$C28="","",Setup!$C28)</f>
        <v/>
      </c>
      <c r="J9" s="119" t="str">
        <f>IF(Setup!$C29="","",Setup!$C29)</f>
        <v/>
      </c>
    </row>
    <row r="10" spans="1:10">
      <c r="B10" s="401" t="str">
        <f>IF(ISERROR(VLOOKUP(Setup!$A$163,Setup!$A$158:B162,2)),"",(VLOOKUP(Setup!$A$163,Setup!$A$158:B162,2)))</f>
        <v>% Contribution to Direct Revenue</v>
      </c>
      <c r="C10" s="402" t="e">
        <f>SUM(D10:J10)</f>
        <v>#DIV/0!</v>
      </c>
      <c r="D10" s="402" t="e">
        <f>IF(D9="",0,VLOOKUP($B$10,$B$13:$J$16,D7,0))</f>
        <v>#DIV/0!</v>
      </c>
      <c r="E10" s="402" t="e">
        <f t="shared" ref="E10:J10" si="0">IF(E9="",0,VLOOKUP($B$10,$B$13:$J$16,E7,0))</f>
        <v>#DIV/0!</v>
      </c>
      <c r="F10" s="402" t="e">
        <f t="shared" si="0"/>
        <v>#DIV/0!</v>
      </c>
      <c r="G10" s="402" t="e">
        <f t="shared" si="0"/>
        <v>#DIV/0!</v>
      </c>
      <c r="H10" s="402">
        <f t="shared" si="0"/>
        <v>0</v>
      </c>
      <c r="I10" s="402">
        <f t="shared" si="0"/>
        <v>0</v>
      </c>
      <c r="J10" s="402">
        <f t="shared" si="0"/>
        <v>0</v>
      </c>
    </row>
    <row r="11" spans="1:10">
      <c r="G11" s="1"/>
      <c r="H11" s="1"/>
      <c r="I11" s="1"/>
    </row>
    <row r="12" spans="1:10" ht="22.5" hidden="1" customHeight="1">
      <c r="B12" s="13" t="s">
        <v>29</v>
      </c>
      <c r="C12" s="400" t="s">
        <v>1</v>
      </c>
      <c r="D12" s="70" t="str">
        <f>D$29</f>
        <v>Training</v>
      </c>
      <c r="E12" s="70" t="str">
        <f t="shared" ref="E12:J12" si="1">E$29</f>
        <v>Conference</v>
      </c>
      <c r="F12" s="70" t="str">
        <f t="shared" si="1"/>
        <v>Research</v>
      </c>
      <c r="G12" s="70" t="str">
        <f t="shared" si="1"/>
        <v>Publications</v>
      </c>
      <c r="H12" s="70" t="str">
        <f t="shared" si="1"/>
        <v/>
      </c>
      <c r="I12" s="70" t="str">
        <f t="shared" si="1"/>
        <v/>
      </c>
      <c r="J12" s="70" t="str">
        <f t="shared" si="1"/>
        <v/>
      </c>
    </row>
    <row r="13" spans="1:10" hidden="1">
      <c r="B13" s="2" t="s">
        <v>123</v>
      </c>
      <c r="C13" s="343">
        <f>SUM(D13:J13)</f>
        <v>0</v>
      </c>
      <c r="D13" s="342" t="str">
        <f>IF($B$10="Staff Time",VLOOKUP($B$6,Setup!$C$120:$K$131,D$7,0),"")</f>
        <v/>
      </c>
      <c r="E13" s="342" t="str">
        <f>IF($B$10="Staff Time",VLOOKUP($B$6,Setup!$C$120:$K$131,E$7,0),"")</f>
        <v/>
      </c>
      <c r="F13" s="342" t="str">
        <f>IF($B$10="Staff Time",VLOOKUP($B$6,Setup!$C$120:$K$131,F$7,0),"")</f>
        <v/>
      </c>
      <c r="G13" s="342" t="str">
        <f>IF($B$10="Staff Time",VLOOKUP($B$6,Setup!$C$120:$K$131,G$7,0),"")</f>
        <v/>
      </c>
      <c r="H13" s="342" t="str">
        <f>IF($B$10="Staff Time",VLOOKUP($B$6,Setup!$C$120:$K$131,H$7,0),"")</f>
        <v/>
      </c>
      <c r="I13" s="342" t="str">
        <f>IF($B$10="Staff Time",VLOOKUP($B$6,Setup!$C$120:$K$131,I$7,0),"")</f>
        <v/>
      </c>
      <c r="J13" s="342" t="str">
        <f>IF($B$10="Staff Time",VLOOKUP($B$6,Setup!$C$120:$K$131,J$7,0),"")</f>
        <v/>
      </c>
    </row>
    <row r="14" spans="1:10" hidden="1">
      <c r="B14" s="2" t="s">
        <v>122</v>
      </c>
      <c r="C14" s="343" t="e">
        <f>SUM(D14:J14)</f>
        <v>#DIV/0!</v>
      </c>
      <c r="D14" s="342" t="e">
        <f t="shared" ref="D14:J14" si="2">(D33+D83)/($C$33+$C$83)</f>
        <v>#DIV/0!</v>
      </c>
      <c r="E14" s="342" t="e">
        <f t="shared" si="2"/>
        <v>#DIV/0!</v>
      </c>
      <c r="F14" s="342" t="e">
        <f t="shared" si="2"/>
        <v>#DIV/0!</v>
      </c>
      <c r="G14" s="342" t="e">
        <f t="shared" si="2"/>
        <v>#DIV/0!</v>
      </c>
      <c r="H14" s="342" t="e">
        <f t="shared" si="2"/>
        <v>#DIV/0!</v>
      </c>
      <c r="I14" s="342" t="e">
        <f t="shared" si="2"/>
        <v>#DIV/0!</v>
      </c>
      <c r="J14" s="342" t="e">
        <f t="shared" si="2"/>
        <v>#DIV/0!</v>
      </c>
    </row>
    <row r="15" spans="1:10" hidden="1">
      <c r="B15" s="2" t="s">
        <v>124</v>
      </c>
      <c r="C15" s="343" t="e">
        <f>SUM(D15:J15)</f>
        <v>#DIV/0!</v>
      </c>
      <c r="D15" s="342" t="e">
        <f>D154/$C$154</f>
        <v>#DIV/0!</v>
      </c>
      <c r="E15" s="342" t="e">
        <f t="shared" ref="E15:J15" si="3">E154/$C$154</f>
        <v>#DIV/0!</v>
      </c>
      <c r="F15" s="342" t="e">
        <f t="shared" si="3"/>
        <v>#DIV/0!</v>
      </c>
      <c r="G15" s="342" t="e">
        <f t="shared" si="3"/>
        <v>#DIV/0!</v>
      </c>
      <c r="H15" s="342" t="e">
        <f t="shared" si="3"/>
        <v>#DIV/0!</v>
      </c>
      <c r="I15" s="342" t="e">
        <f t="shared" si="3"/>
        <v>#DIV/0!</v>
      </c>
      <c r="J15" s="342" t="e">
        <f t="shared" si="3"/>
        <v>#DIV/0!</v>
      </c>
    </row>
    <row r="16" spans="1:10" hidden="1">
      <c r="B16" s="2" t="s">
        <v>125</v>
      </c>
      <c r="C16" s="343">
        <f>SUM(D16:J16)</f>
        <v>1</v>
      </c>
      <c r="D16" s="342">
        <f>IF(D12="",0,1/COUNTA(Setup!$C$23:$C$29))</f>
        <v>0.25</v>
      </c>
      <c r="E16" s="342">
        <f>IF(E12="",0,1/COUNTA(Setup!$C$23:$C$29))</f>
        <v>0.25</v>
      </c>
      <c r="F16" s="342">
        <f>IF(F12="",0,1/COUNTA(Setup!$C$23:$C$29))</f>
        <v>0.25</v>
      </c>
      <c r="G16" s="342">
        <f>IF(G12="",0,1/COUNTA(Setup!$C$23:$C$29))</f>
        <v>0.25</v>
      </c>
      <c r="H16" s="342">
        <f>IF(H12="",0,1/COUNTA(Setup!$C$23:$C$29))</f>
        <v>0</v>
      </c>
      <c r="I16" s="342">
        <f>IF(I12="",0,1/COUNTA(Setup!$C$23:$C$29))</f>
        <v>0</v>
      </c>
      <c r="J16" s="342">
        <f>IF(J12="",0,1/COUNTA(Setup!$C$23:$C$29))</f>
        <v>0</v>
      </c>
    </row>
    <row r="17" spans="2:10" hidden="1"/>
    <row r="18" spans="2:10" ht="27.75" customHeight="1">
      <c r="B18" s="118" t="s">
        <v>219</v>
      </c>
      <c r="C18" s="119" t="s">
        <v>1</v>
      </c>
      <c r="D18" s="119" t="str">
        <f>D9</f>
        <v>Training</v>
      </c>
      <c r="E18" s="119" t="str">
        <f t="shared" ref="E18:J18" si="4">E9</f>
        <v>Conference</v>
      </c>
      <c r="F18" s="119" t="str">
        <f t="shared" si="4"/>
        <v>Research</v>
      </c>
      <c r="G18" s="119" t="str">
        <f t="shared" si="4"/>
        <v>Publications</v>
      </c>
      <c r="H18" s="119" t="str">
        <f t="shared" si="4"/>
        <v/>
      </c>
      <c r="I18" s="119" t="str">
        <f t="shared" si="4"/>
        <v/>
      </c>
      <c r="J18" s="119" t="str">
        <f t="shared" si="4"/>
        <v/>
      </c>
    </row>
    <row r="19" spans="2:10">
      <c r="B19" s="401" t="str">
        <f>IF(ISERROR(VLOOKUP(Setup!$A$165,Setup!$A$158:B162,2)),"",(VLOOKUP(Setup!$A$165,Setup!$A$158:B162,2)))</f>
        <v>% Contribution to Direct Expenses</v>
      </c>
      <c r="C19" s="402" t="e">
        <f>SUM(D19:J19)</f>
        <v>#DIV/0!</v>
      </c>
      <c r="D19" s="402" t="e">
        <f>IF(D18="",0,VLOOKUP($B$19,$B$22:$J$25,D7,0))</f>
        <v>#DIV/0!</v>
      </c>
      <c r="E19" s="402" t="e">
        <f t="shared" ref="E19:J19" si="5">IF(E18="",0,VLOOKUP($B$19,$B$22:$J$25,E7,0))</f>
        <v>#DIV/0!</v>
      </c>
      <c r="F19" s="402" t="e">
        <f t="shared" si="5"/>
        <v>#DIV/0!</v>
      </c>
      <c r="G19" s="402" t="e">
        <f t="shared" si="5"/>
        <v>#DIV/0!</v>
      </c>
      <c r="H19" s="402">
        <f t="shared" si="5"/>
        <v>0</v>
      </c>
      <c r="I19" s="402">
        <f t="shared" si="5"/>
        <v>0</v>
      </c>
      <c r="J19" s="402">
        <f t="shared" si="5"/>
        <v>0</v>
      </c>
    </row>
    <row r="20" spans="2:10">
      <c r="G20" s="1"/>
      <c r="H20" s="1"/>
      <c r="I20" s="1"/>
    </row>
    <row r="21" spans="2:10" ht="22.5" hidden="1" customHeight="1">
      <c r="B21" s="13" t="s">
        <v>29</v>
      </c>
      <c r="C21" s="400" t="s">
        <v>1</v>
      </c>
      <c r="D21" s="70" t="str">
        <f>D$9</f>
        <v>Training</v>
      </c>
      <c r="E21" s="70" t="str">
        <f t="shared" ref="E21:J21" si="6">E$9</f>
        <v>Conference</v>
      </c>
      <c r="F21" s="70" t="str">
        <f t="shared" si="6"/>
        <v>Research</v>
      </c>
      <c r="G21" s="70" t="str">
        <f t="shared" si="6"/>
        <v>Publications</v>
      </c>
      <c r="H21" s="70" t="str">
        <f t="shared" si="6"/>
        <v/>
      </c>
      <c r="I21" s="70" t="str">
        <f t="shared" si="6"/>
        <v/>
      </c>
      <c r="J21" s="70" t="str">
        <f t="shared" si="6"/>
        <v/>
      </c>
    </row>
    <row r="22" spans="2:10" hidden="1">
      <c r="B22" s="2" t="s">
        <v>123</v>
      </c>
      <c r="C22" s="343">
        <f>SUM(D22:J22)</f>
        <v>0</v>
      </c>
      <c r="D22" s="342" t="str">
        <f>IF($B$19="Staff Time",VLOOKUP($B$6,Setup!$C$120:$K$131,D$7,0),"")</f>
        <v/>
      </c>
      <c r="E22" s="342" t="str">
        <f>IF($B$19="Staff Time",VLOOKUP($B$6,Setup!$C$120:$K$131,E$7,0),"")</f>
        <v/>
      </c>
      <c r="F22" s="342" t="str">
        <f>IF($B$19="Staff Time",VLOOKUP($B$6,Setup!$C$120:$K$131,F$7,0),"")</f>
        <v/>
      </c>
      <c r="G22" s="342" t="str">
        <f>IF($B$19="Staff Time",VLOOKUP($B$6,Setup!$C$120:$K$131,G$7,0),"")</f>
        <v/>
      </c>
      <c r="H22" s="342" t="str">
        <f>IF($B$19="Staff Time",VLOOKUP($B$6,Setup!$C$120:$K$131,H$7,0),"")</f>
        <v/>
      </c>
      <c r="I22" s="342" t="str">
        <f>IF($B$19="Staff Time",VLOOKUP($B$6,Setup!$C$120:$K$131,I$7,0),"")</f>
        <v/>
      </c>
      <c r="J22" s="342" t="str">
        <f>IF($B$19="Staff Time",VLOOKUP($B$6,Setup!$C$120:$K$131,J$7,0),"")</f>
        <v/>
      </c>
    </row>
    <row r="23" spans="2:10" hidden="1">
      <c r="B23" s="2" t="s">
        <v>122</v>
      </c>
      <c r="C23" s="343" t="e">
        <f>SUM(D23:J23)</f>
        <v>#DIV/0!</v>
      </c>
      <c r="D23" s="342" t="e">
        <f>(D33+D83)/($C$33+$C$83)</f>
        <v>#DIV/0!</v>
      </c>
      <c r="E23" s="342" t="e">
        <f t="shared" ref="E23:J23" si="7">(E33+E83)/($C$33+$C$83)</f>
        <v>#DIV/0!</v>
      </c>
      <c r="F23" s="342" t="e">
        <f t="shared" si="7"/>
        <v>#DIV/0!</v>
      </c>
      <c r="G23" s="342" t="e">
        <f t="shared" si="7"/>
        <v>#DIV/0!</v>
      </c>
      <c r="H23" s="342" t="e">
        <f t="shared" si="7"/>
        <v>#DIV/0!</v>
      </c>
      <c r="I23" s="342" t="e">
        <f t="shared" si="7"/>
        <v>#DIV/0!</v>
      </c>
      <c r="J23" s="342" t="e">
        <f t="shared" si="7"/>
        <v>#DIV/0!</v>
      </c>
    </row>
    <row r="24" spans="2:10" hidden="1">
      <c r="B24" s="2" t="s">
        <v>124</v>
      </c>
      <c r="C24" s="343" t="e">
        <f>SUM(D24:J24)</f>
        <v>#DIV/0!</v>
      </c>
      <c r="D24" s="342" t="e">
        <f>D154/$C$154</f>
        <v>#DIV/0!</v>
      </c>
      <c r="E24" s="342" t="e">
        <f t="shared" ref="E24:J24" si="8">E154/$C$154</f>
        <v>#DIV/0!</v>
      </c>
      <c r="F24" s="342" t="e">
        <f t="shared" si="8"/>
        <v>#DIV/0!</v>
      </c>
      <c r="G24" s="342" t="e">
        <f t="shared" si="8"/>
        <v>#DIV/0!</v>
      </c>
      <c r="H24" s="342" t="e">
        <f t="shared" si="8"/>
        <v>#DIV/0!</v>
      </c>
      <c r="I24" s="342" t="e">
        <f t="shared" si="8"/>
        <v>#DIV/0!</v>
      </c>
      <c r="J24" s="342" t="e">
        <f t="shared" si="8"/>
        <v>#DIV/0!</v>
      </c>
    </row>
    <row r="25" spans="2:10" hidden="1">
      <c r="B25" s="2" t="s">
        <v>125</v>
      </c>
      <c r="C25" s="343">
        <f>SUM(D25:J25)</f>
        <v>1</v>
      </c>
      <c r="D25" s="342">
        <f>D16</f>
        <v>0.25</v>
      </c>
      <c r="E25" s="342">
        <f t="shared" ref="E25:J25" si="9">E16</f>
        <v>0.25</v>
      </c>
      <c r="F25" s="342">
        <f t="shared" si="9"/>
        <v>0.25</v>
      </c>
      <c r="G25" s="342">
        <f t="shared" si="9"/>
        <v>0.25</v>
      </c>
      <c r="H25" s="342">
        <f t="shared" si="9"/>
        <v>0</v>
      </c>
      <c r="I25" s="342">
        <f t="shared" si="9"/>
        <v>0</v>
      </c>
      <c r="J25" s="342">
        <f t="shared" si="9"/>
        <v>0</v>
      </c>
    </row>
    <row r="26" spans="2:10" hidden="1"/>
    <row r="27" spans="2:10" hidden="1"/>
    <row r="28" spans="2:10" hidden="1"/>
    <row r="29" spans="2:10" ht="27" customHeight="1" thickBot="1">
      <c r="B29" s="212"/>
      <c r="C29" s="91" t="s">
        <v>1</v>
      </c>
      <c r="D29" s="91" t="str">
        <f>IF(Setup!$C23="","",Setup!$C23)</f>
        <v>Training</v>
      </c>
      <c r="E29" s="91" t="str">
        <f>IF(Setup!$C24="","",Setup!$C24)</f>
        <v>Conference</v>
      </c>
      <c r="F29" s="91" t="str">
        <f>IF(Setup!$C25="","",Setup!$C25)</f>
        <v>Research</v>
      </c>
      <c r="G29" s="91" t="str">
        <f>IF(Setup!$C26="","",Setup!$C26)</f>
        <v>Publications</v>
      </c>
      <c r="H29" s="91" t="str">
        <f>IF(Setup!$C27="","",Setup!$C27)</f>
        <v/>
      </c>
      <c r="I29" s="91" t="str">
        <f>IF(Setup!$C28="","",Setup!$C28)</f>
        <v/>
      </c>
      <c r="J29" s="91" t="str">
        <f>IF(Setup!$C29="","",Setup!$C29)</f>
        <v/>
      </c>
    </row>
    <row r="30" spans="2:10">
      <c r="B30" s="211" t="s">
        <v>21</v>
      </c>
      <c r="C30" s="11"/>
      <c r="D30" s="11"/>
      <c r="E30" s="11"/>
      <c r="F30" s="11"/>
      <c r="G30" s="11"/>
      <c r="H30" s="11"/>
      <c r="I30" s="11"/>
      <c r="J30" s="11"/>
    </row>
    <row r="31" spans="2:10">
      <c r="B31" s="210" t="s">
        <v>39</v>
      </c>
      <c r="C31" s="15"/>
      <c r="D31" s="15"/>
      <c r="E31" s="15"/>
      <c r="F31" s="15"/>
      <c r="G31" s="15"/>
      <c r="H31" s="15"/>
      <c r="I31" s="15"/>
      <c r="J31" s="15"/>
    </row>
    <row r="32" spans="2:10">
      <c r="B32" s="332" t="s">
        <v>10</v>
      </c>
      <c r="C32" s="563">
        <f>C33</f>
        <v>0</v>
      </c>
      <c r="D32" s="563">
        <f t="shared" ref="D32:J32" si="10">D33</f>
        <v>0</v>
      </c>
      <c r="E32" s="563">
        <f t="shared" si="10"/>
        <v>0</v>
      </c>
      <c r="F32" s="563">
        <f t="shared" si="10"/>
        <v>0</v>
      </c>
      <c r="G32" s="563">
        <f t="shared" si="10"/>
        <v>0</v>
      </c>
      <c r="H32" s="563">
        <f t="shared" si="10"/>
        <v>0</v>
      </c>
      <c r="I32" s="563">
        <f t="shared" si="10"/>
        <v>0</v>
      </c>
      <c r="J32" s="563">
        <f t="shared" si="10"/>
        <v>0</v>
      </c>
    </row>
    <row r="33" spans="1:11" s="16" customFormat="1">
      <c r="A33" s="143"/>
      <c r="B33" s="208" t="s">
        <v>232</v>
      </c>
      <c r="C33" s="564">
        <f>SUM(C34:C58)</f>
        <v>0</v>
      </c>
      <c r="D33" s="564">
        <f>SUM(D34:D58)</f>
        <v>0</v>
      </c>
      <c r="E33" s="564">
        <f t="shared" ref="E33:J33" si="11">SUM(E34:E58)</f>
        <v>0</v>
      </c>
      <c r="F33" s="564">
        <f t="shared" si="11"/>
        <v>0</v>
      </c>
      <c r="G33" s="564">
        <f t="shared" si="11"/>
        <v>0</v>
      </c>
      <c r="H33" s="564">
        <f t="shared" si="11"/>
        <v>0</v>
      </c>
      <c r="I33" s="564">
        <f t="shared" si="11"/>
        <v>0</v>
      </c>
      <c r="J33" s="564">
        <f t="shared" si="11"/>
        <v>0</v>
      </c>
      <c r="K33" s="331"/>
    </row>
    <row r="34" spans="1:11" s="16" customFormat="1">
      <c r="A34" s="143"/>
      <c r="B34" s="312" t="str">
        <f>IF('Input-IS Y6'!B34="","",'Input-IS Y6'!B34)</f>
        <v>Donor A</v>
      </c>
      <c r="C34" s="565">
        <f>SUM(D34:J34)</f>
        <v>0</v>
      </c>
      <c r="D34" s="566"/>
      <c r="E34" s="566"/>
      <c r="F34" s="567"/>
      <c r="G34" s="566"/>
      <c r="H34" s="567"/>
      <c r="I34" s="566"/>
      <c r="J34" s="566"/>
    </row>
    <row r="35" spans="1:11">
      <c r="B35" s="312" t="str">
        <f>IF('Input-IS Y6'!B35="","",'Input-IS Y6'!B35)</f>
        <v>Donor B</v>
      </c>
      <c r="C35" s="568">
        <f>SUM(D35:J35)</f>
        <v>0</v>
      </c>
      <c r="D35" s="567"/>
      <c r="E35" s="567"/>
      <c r="F35" s="567"/>
      <c r="G35" s="567"/>
      <c r="H35" s="567"/>
      <c r="I35" s="566"/>
      <c r="J35" s="567"/>
    </row>
    <row r="36" spans="1:11">
      <c r="B36" s="312" t="str">
        <f>IF('Input-IS Y6'!B36="","",'Input-IS Y6'!B36)</f>
        <v>Donor C</v>
      </c>
      <c r="C36" s="568">
        <f t="shared" ref="C36:C40" si="12">SUM(D36:J36)</f>
        <v>0</v>
      </c>
      <c r="D36" s="567"/>
      <c r="E36" s="567"/>
      <c r="F36" s="567"/>
      <c r="G36" s="567"/>
      <c r="H36" s="567"/>
      <c r="I36" s="566"/>
      <c r="J36" s="567"/>
    </row>
    <row r="37" spans="1:11">
      <c r="B37" s="312" t="str">
        <f>IF('Input-IS Y6'!B37="","",'Input-IS Y6'!B37)</f>
        <v>Donor D</v>
      </c>
      <c r="C37" s="568">
        <f t="shared" si="12"/>
        <v>0</v>
      </c>
      <c r="D37" s="567"/>
      <c r="E37" s="567"/>
      <c r="F37" s="567"/>
      <c r="G37" s="567"/>
      <c r="H37" s="567"/>
      <c r="I37" s="566"/>
      <c r="J37" s="567"/>
    </row>
    <row r="38" spans="1:11">
      <c r="B38" s="312" t="str">
        <f>IF('Input-IS Y6'!B38="","",'Input-IS Y6'!B38)</f>
        <v>Donor E</v>
      </c>
      <c r="C38" s="568">
        <f t="shared" si="12"/>
        <v>0</v>
      </c>
      <c r="D38" s="567"/>
      <c r="E38" s="567"/>
      <c r="F38" s="567"/>
      <c r="G38" s="567"/>
      <c r="H38" s="567"/>
      <c r="I38" s="566"/>
      <c r="J38" s="567"/>
    </row>
    <row r="39" spans="1:11">
      <c r="B39" s="312" t="str">
        <f>IF('Input-IS Y6'!B39="","",'Input-IS Y6'!B39)</f>
        <v/>
      </c>
      <c r="C39" s="568">
        <f t="shared" si="12"/>
        <v>0</v>
      </c>
      <c r="D39" s="567"/>
      <c r="E39" s="567"/>
      <c r="F39" s="567"/>
      <c r="G39" s="567"/>
      <c r="H39" s="567"/>
      <c r="I39" s="566"/>
      <c r="J39" s="567"/>
    </row>
    <row r="40" spans="1:11">
      <c r="B40" s="312" t="str">
        <f>IF('Input-IS Y6'!B40="","",'Input-IS Y6'!B40)</f>
        <v/>
      </c>
      <c r="C40" s="568">
        <f t="shared" si="12"/>
        <v>0</v>
      </c>
      <c r="D40" s="567"/>
      <c r="E40" s="567"/>
      <c r="F40" s="567"/>
      <c r="G40" s="567"/>
      <c r="H40" s="567"/>
      <c r="I40" s="566"/>
      <c r="J40" s="567"/>
    </row>
    <row r="41" spans="1:11">
      <c r="B41" s="785" t="str">
        <f>IF('Input-IS Y6'!B41="","",'Input-IS Y6'!B41)</f>
        <v/>
      </c>
      <c r="C41" s="792">
        <f t="shared" ref="C41:C58" si="13">SUM(D41:J41)</f>
        <v>0</v>
      </c>
      <c r="D41" s="567"/>
      <c r="E41" s="567"/>
      <c r="F41" s="567"/>
      <c r="G41" s="567"/>
      <c r="H41" s="567"/>
      <c r="I41" s="566"/>
      <c r="J41" s="567"/>
    </row>
    <row r="42" spans="1:11">
      <c r="B42" s="785" t="str">
        <f>IF('Input-IS Y6'!B42="","",'Input-IS Y6'!B42)</f>
        <v/>
      </c>
      <c r="C42" s="792">
        <f t="shared" si="13"/>
        <v>0</v>
      </c>
      <c r="D42" s="567"/>
      <c r="E42" s="567"/>
      <c r="F42" s="567"/>
      <c r="G42" s="567"/>
      <c r="H42" s="567"/>
      <c r="I42" s="566"/>
      <c r="J42" s="567"/>
    </row>
    <row r="43" spans="1:11" s="781" customFormat="1">
      <c r="A43" s="143"/>
      <c r="B43" s="785" t="str">
        <f>IF('Input-IS Y6'!B43="","",'Input-IS Y6'!B43)</f>
        <v/>
      </c>
      <c r="C43" s="792">
        <f t="shared" si="13"/>
        <v>0</v>
      </c>
      <c r="D43" s="791"/>
      <c r="E43" s="791"/>
      <c r="F43" s="791"/>
      <c r="G43" s="791"/>
      <c r="H43" s="791"/>
      <c r="I43" s="790"/>
      <c r="J43" s="791"/>
    </row>
    <row r="44" spans="1:11" s="781" customFormat="1">
      <c r="A44" s="143"/>
      <c r="B44" s="785" t="str">
        <f>IF('Input-IS Y6'!B44="","",'Input-IS Y6'!B44)</f>
        <v/>
      </c>
      <c r="C44" s="792">
        <f t="shared" si="13"/>
        <v>0</v>
      </c>
      <c r="D44" s="791"/>
      <c r="E44" s="791"/>
      <c r="F44" s="791"/>
      <c r="G44" s="791"/>
      <c r="H44" s="791"/>
      <c r="I44" s="790"/>
      <c r="J44" s="791"/>
    </row>
    <row r="45" spans="1:11" s="781" customFormat="1">
      <c r="A45" s="143"/>
      <c r="B45" s="785" t="str">
        <f>IF('Input-IS Y6'!B45="","",'Input-IS Y6'!B45)</f>
        <v/>
      </c>
      <c r="C45" s="792">
        <f t="shared" si="13"/>
        <v>0</v>
      </c>
      <c r="D45" s="791"/>
      <c r="E45" s="791"/>
      <c r="F45" s="791"/>
      <c r="G45" s="791"/>
      <c r="H45" s="791"/>
      <c r="I45" s="790"/>
      <c r="J45" s="791"/>
    </row>
    <row r="46" spans="1:11" s="781" customFormat="1">
      <c r="A46" s="143"/>
      <c r="B46" s="785" t="str">
        <f>IF('Input-IS Y6'!B46="","",'Input-IS Y6'!B46)</f>
        <v/>
      </c>
      <c r="C46" s="792">
        <f t="shared" si="13"/>
        <v>0</v>
      </c>
      <c r="D46" s="791"/>
      <c r="E46" s="791"/>
      <c r="F46" s="791"/>
      <c r="G46" s="791"/>
      <c r="H46" s="791"/>
      <c r="I46" s="790"/>
      <c r="J46" s="791"/>
    </row>
    <row r="47" spans="1:11" s="781" customFormat="1">
      <c r="A47" s="143"/>
      <c r="B47" s="785" t="str">
        <f>IF('Input-IS Y6'!B47="","",'Input-IS Y6'!B47)</f>
        <v/>
      </c>
      <c r="C47" s="792">
        <f t="shared" si="13"/>
        <v>0</v>
      </c>
      <c r="D47" s="791"/>
      <c r="E47" s="791"/>
      <c r="F47" s="791"/>
      <c r="G47" s="791"/>
      <c r="H47" s="791"/>
      <c r="I47" s="790"/>
      <c r="J47" s="791"/>
    </row>
    <row r="48" spans="1:11" s="781" customFormat="1">
      <c r="A48" s="143"/>
      <c r="B48" s="785" t="str">
        <f>IF('Input-IS Y6'!B48="","",'Input-IS Y6'!B48)</f>
        <v/>
      </c>
      <c r="C48" s="792">
        <f t="shared" si="13"/>
        <v>0</v>
      </c>
      <c r="D48" s="791"/>
      <c r="E48" s="791"/>
      <c r="F48" s="791"/>
      <c r="G48" s="791"/>
      <c r="H48" s="791"/>
      <c r="I48" s="790"/>
      <c r="J48" s="791"/>
    </row>
    <row r="49" spans="1:10" s="781" customFormat="1">
      <c r="A49" s="143"/>
      <c r="B49" s="785" t="str">
        <f>IF('Input-IS Y6'!B49="","",'Input-IS Y6'!B49)</f>
        <v/>
      </c>
      <c r="C49" s="792">
        <f t="shared" si="13"/>
        <v>0</v>
      </c>
      <c r="D49" s="791"/>
      <c r="E49" s="791"/>
      <c r="F49" s="791"/>
      <c r="G49" s="791"/>
      <c r="H49" s="791"/>
      <c r="I49" s="790"/>
      <c r="J49" s="791"/>
    </row>
    <row r="50" spans="1:10" s="781" customFormat="1">
      <c r="A50" s="143"/>
      <c r="B50" s="785" t="str">
        <f>IF('Input-IS Y6'!B50="","",'Input-IS Y6'!B50)</f>
        <v/>
      </c>
      <c r="C50" s="792">
        <f t="shared" si="13"/>
        <v>0</v>
      </c>
      <c r="D50" s="791"/>
      <c r="E50" s="791"/>
      <c r="F50" s="791"/>
      <c r="G50" s="791"/>
      <c r="H50" s="791"/>
      <c r="I50" s="790"/>
      <c r="J50" s="791"/>
    </row>
    <row r="51" spans="1:10" s="781" customFormat="1">
      <c r="A51" s="143"/>
      <c r="B51" s="785" t="str">
        <f>IF('Input-IS Y6'!B51="","",'Input-IS Y6'!B51)</f>
        <v/>
      </c>
      <c r="C51" s="792">
        <f t="shared" si="13"/>
        <v>0</v>
      </c>
      <c r="D51" s="791"/>
      <c r="E51" s="791"/>
      <c r="F51" s="791"/>
      <c r="G51" s="791"/>
      <c r="H51" s="791"/>
      <c r="I51" s="790"/>
      <c r="J51" s="791"/>
    </row>
    <row r="52" spans="1:10" s="781" customFormat="1">
      <c r="A52" s="143"/>
      <c r="B52" s="785" t="str">
        <f>IF('Input-IS Y6'!B52="","",'Input-IS Y6'!B52)</f>
        <v/>
      </c>
      <c r="C52" s="792">
        <f t="shared" si="13"/>
        <v>0</v>
      </c>
      <c r="D52" s="791"/>
      <c r="E52" s="791"/>
      <c r="F52" s="791"/>
      <c r="G52" s="791"/>
      <c r="H52" s="791"/>
      <c r="I52" s="790"/>
      <c r="J52" s="791"/>
    </row>
    <row r="53" spans="1:10" s="781" customFormat="1">
      <c r="A53" s="143"/>
      <c r="B53" s="785" t="str">
        <f>IF('Input-IS Y6'!B53="","",'Input-IS Y6'!B53)</f>
        <v/>
      </c>
      <c r="C53" s="792">
        <f t="shared" si="13"/>
        <v>0</v>
      </c>
      <c r="D53" s="791"/>
      <c r="E53" s="791"/>
      <c r="F53" s="791"/>
      <c r="G53" s="791"/>
      <c r="H53" s="791"/>
      <c r="I53" s="790"/>
      <c r="J53" s="791"/>
    </row>
    <row r="54" spans="1:10" s="781" customFormat="1">
      <c r="A54" s="143"/>
      <c r="B54" s="785" t="str">
        <f>IF('Input-IS Y6'!B54="","",'Input-IS Y6'!B54)</f>
        <v/>
      </c>
      <c r="C54" s="792">
        <f t="shared" si="13"/>
        <v>0</v>
      </c>
      <c r="D54" s="791"/>
      <c r="E54" s="791"/>
      <c r="F54" s="791"/>
      <c r="G54" s="791"/>
      <c r="H54" s="791"/>
      <c r="I54" s="790"/>
      <c r="J54" s="791"/>
    </row>
    <row r="55" spans="1:10" s="781" customFormat="1">
      <c r="A55" s="143"/>
      <c r="B55" s="785" t="str">
        <f>IF('Input-IS Y6'!B55="","",'Input-IS Y6'!B55)</f>
        <v/>
      </c>
      <c r="C55" s="792">
        <f t="shared" si="13"/>
        <v>0</v>
      </c>
      <c r="D55" s="791"/>
      <c r="E55" s="791"/>
      <c r="F55" s="791"/>
      <c r="G55" s="791"/>
      <c r="H55" s="791"/>
      <c r="I55" s="790"/>
      <c r="J55" s="791"/>
    </row>
    <row r="56" spans="1:10">
      <c r="B56" s="785" t="str">
        <f>IF('Input-IS Y6'!B56="","",'Input-IS Y6'!B56)</f>
        <v/>
      </c>
      <c r="C56" s="792">
        <f t="shared" si="13"/>
        <v>0</v>
      </c>
      <c r="D56" s="567"/>
      <c r="E56" s="567"/>
      <c r="F56" s="567"/>
      <c r="G56" s="567"/>
      <c r="H56" s="567"/>
      <c r="I56" s="566"/>
      <c r="J56" s="567"/>
    </row>
    <row r="57" spans="1:10">
      <c r="B57" s="785" t="str">
        <f>IF('Input-IS Y6'!B57="","",'Input-IS Y6'!B57)</f>
        <v/>
      </c>
      <c r="C57" s="792">
        <f t="shared" si="13"/>
        <v>0</v>
      </c>
      <c r="D57" s="567"/>
      <c r="E57" s="567"/>
      <c r="F57" s="567"/>
      <c r="G57" s="567"/>
      <c r="H57" s="567"/>
      <c r="I57" s="566"/>
      <c r="J57" s="566"/>
    </row>
    <row r="58" spans="1:10">
      <c r="B58" s="785" t="str">
        <f>IF('Input-IS Y6'!B58="","",'Input-IS Y6'!B58)</f>
        <v/>
      </c>
      <c r="C58" s="792">
        <f t="shared" si="13"/>
        <v>0</v>
      </c>
      <c r="D58" s="567"/>
      <c r="E58" s="567"/>
      <c r="F58" s="567"/>
      <c r="G58" s="567"/>
      <c r="H58" s="567"/>
      <c r="I58" s="567"/>
      <c r="J58" s="566"/>
    </row>
    <row r="59" spans="1:10">
      <c r="B59" s="332" t="s">
        <v>11</v>
      </c>
      <c r="C59" s="563">
        <f>C60</f>
        <v>0</v>
      </c>
      <c r="D59" s="563">
        <f t="shared" ref="D59:J59" si="14">D60</f>
        <v>0</v>
      </c>
      <c r="E59" s="563">
        <f t="shared" si="14"/>
        <v>0</v>
      </c>
      <c r="F59" s="563">
        <f t="shared" si="14"/>
        <v>0</v>
      </c>
      <c r="G59" s="563">
        <f t="shared" si="14"/>
        <v>0</v>
      </c>
      <c r="H59" s="563">
        <f t="shared" si="14"/>
        <v>0</v>
      </c>
      <c r="I59" s="563">
        <f t="shared" si="14"/>
        <v>0</v>
      </c>
      <c r="J59" s="563">
        <f t="shared" si="14"/>
        <v>0</v>
      </c>
    </row>
    <row r="60" spans="1:10" s="16" customFormat="1">
      <c r="A60" s="143"/>
      <c r="B60" s="208" t="s">
        <v>201</v>
      </c>
      <c r="C60" s="564">
        <f>SUM(C61:C80)</f>
        <v>0</v>
      </c>
      <c r="D60" s="569">
        <f t="shared" ref="D60:J60" si="15">SUM(D61:D80)</f>
        <v>0</v>
      </c>
      <c r="E60" s="569">
        <f t="shared" si="15"/>
        <v>0</v>
      </c>
      <c r="F60" s="569">
        <f t="shared" si="15"/>
        <v>0</v>
      </c>
      <c r="G60" s="569">
        <f t="shared" si="15"/>
        <v>0</v>
      </c>
      <c r="H60" s="569">
        <f t="shared" si="15"/>
        <v>0</v>
      </c>
      <c r="I60" s="569">
        <f t="shared" si="15"/>
        <v>0</v>
      </c>
      <c r="J60" s="569">
        <f t="shared" si="15"/>
        <v>0</v>
      </c>
    </row>
    <row r="61" spans="1:10" s="16" customFormat="1">
      <c r="A61" s="143"/>
      <c r="B61" s="312" t="str">
        <f>IF('Input-IS Y6'!B61="","",'Input-IS Y6'!B61)</f>
        <v>Donor A</v>
      </c>
      <c r="C61" s="570"/>
      <c r="D61" s="571" t="str">
        <f>IF(ISERROR(D$10*$C61),"",(D$10*$C61))</f>
        <v/>
      </c>
      <c r="E61" s="571" t="str">
        <f t="shared" ref="E61:J80" si="16">IF(ISERROR(E$10*$C61),"",(E$10*$C61))</f>
        <v/>
      </c>
      <c r="F61" s="571" t="str">
        <f t="shared" si="16"/>
        <v/>
      </c>
      <c r="G61" s="571" t="str">
        <f t="shared" si="16"/>
        <v/>
      </c>
      <c r="H61" s="571">
        <f t="shared" si="16"/>
        <v>0</v>
      </c>
      <c r="I61" s="571">
        <f t="shared" si="16"/>
        <v>0</v>
      </c>
      <c r="J61" s="571">
        <f t="shared" si="16"/>
        <v>0</v>
      </c>
    </row>
    <row r="62" spans="1:10" s="16" customFormat="1">
      <c r="A62" s="143"/>
      <c r="B62" s="312" t="str">
        <f>IF('Input-IS Y6'!B62="","",'Input-IS Y6'!B62)</f>
        <v>Donor B</v>
      </c>
      <c r="C62" s="570"/>
      <c r="D62" s="571" t="str">
        <f>IF(ISERROR(D$10*$C62),"",(D$10*$C62))</f>
        <v/>
      </c>
      <c r="E62" s="571" t="str">
        <f t="shared" si="16"/>
        <v/>
      </c>
      <c r="F62" s="571" t="str">
        <f t="shared" si="16"/>
        <v/>
      </c>
      <c r="G62" s="571" t="str">
        <f t="shared" si="16"/>
        <v/>
      </c>
      <c r="H62" s="571">
        <f t="shared" si="16"/>
        <v>0</v>
      </c>
      <c r="I62" s="571">
        <f t="shared" si="16"/>
        <v>0</v>
      </c>
      <c r="J62" s="571">
        <f t="shared" si="16"/>
        <v>0</v>
      </c>
    </row>
    <row r="63" spans="1:10" s="16" customFormat="1">
      <c r="A63" s="143"/>
      <c r="B63" s="312" t="str">
        <f>IF('Input-IS Y6'!B63="","",'Input-IS Y6'!B63)</f>
        <v>Donor C</v>
      </c>
      <c r="C63" s="570"/>
      <c r="D63" s="571" t="str">
        <f t="shared" ref="D63:D80" si="17">IF(ISERROR(D$10*$C63),"",(D$10*$C63))</f>
        <v/>
      </c>
      <c r="E63" s="571" t="str">
        <f t="shared" si="16"/>
        <v/>
      </c>
      <c r="F63" s="571" t="str">
        <f t="shared" si="16"/>
        <v/>
      </c>
      <c r="G63" s="571" t="str">
        <f t="shared" si="16"/>
        <v/>
      </c>
      <c r="H63" s="571">
        <f t="shared" si="16"/>
        <v>0</v>
      </c>
      <c r="I63" s="571">
        <f t="shared" si="16"/>
        <v>0</v>
      </c>
      <c r="J63" s="571">
        <f t="shared" si="16"/>
        <v>0</v>
      </c>
    </row>
    <row r="64" spans="1:10" s="16" customFormat="1">
      <c r="A64" s="143"/>
      <c r="B64" s="785" t="str">
        <f>IF('Input-IS Y6'!B64="","",'Input-IS Y6'!B64)</f>
        <v>Donor D</v>
      </c>
      <c r="C64" s="570"/>
      <c r="D64" s="571" t="str">
        <f t="shared" si="17"/>
        <v/>
      </c>
      <c r="E64" s="571" t="str">
        <f t="shared" si="16"/>
        <v/>
      </c>
      <c r="F64" s="571" t="str">
        <f t="shared" si="16"/>
        <v/>
      </c>
      <c r="G64" s="571" t="str">
        <f t="shared" si="16"/>
        <v/>
      </c>
      <c r="H64" s="571">
        <f t="shared" si="16"/>
        <v>0</v>
      </c>
      <c r="I64" s="571">
        <f t="shared" si="16"/>
        <v>0</v>
      </c>
      <c r="J64" s="571">
        <f t="shared" si="16"/>
        <v>0</v>
      </c>
    </row>
    <row r="65" spans="1:10" s="16" customFormat="1">
      <c r="A65" s="143"/>
      <c r="B65" s="785" t="str">
        <f>IF('Input-IS Y6'!B65="","",'Input-IS Y6'!B65)</f>
        <v>Donor E</v>
      </c>
      <c r="C65" s="570"/>
      <c r="D65" s="571" t="str">
        <f t="shared" si="17"/>
        <v/>
      </c>
      <c r="E65" s="571" t="str">
        <f t="shared" si="16"/>
        <v/>
      </c>
      <c r="F65" s="571" t="str">
        <f t="shared" si="16"/>
        <v/>
      </c>
      <c r="G65" s="571" t="str">
        <f t="shared" si="16"/>
        <v/>
      </c>
      <c r="H65" s="571">
        <f t="shared" si="16"/>
        <v>0</v>
      </c>
      <c r="I65" s="571">
        <f t="shared" si="16"/>
        <v>0</v>
      </c>
      <c r="J65" s="571">
        <f t="shared" si="16"/>
        <v>0</v>
      </c>
    </row>
    <row r="66" spans="1:10" s="16" customFormat="1">
      <c r="A66" s="143"/>
      <c r="B66" s="785" t="str">
        <f>IF('Input-IS Y6'!B66="","",'Input-IS Y6'!B66)</f>
        <v/>
      </c>
      <c r="C66" s="570"/>
      <c r="D66" s="571" t="str">
        <f t="shared" si="17"/>
        <v/>
      </c>
      <c r="E66" s="571" t="str">
        <f t="shared" si="16"/>
        <v/>
      </c>
      <c r="F66" s="571" t="str">
        <f t="shared" si="16"/>
        <v/>
      </c>
      <c r="G66" s="571" t="str">
        <f t="shared" si="16"/>
        <v/>
      </c>
      <c r="H66" s="571">
        <f t="shared" si="16"/>
        <v>0</v>
      </c>
      <c r="I66" s="571">
        <f t="shared" si="16"/>
        <v>0</v>
      </c>
      <c r="J66" s="571">
        <f t="shared" si="16"/>
        <v>0</v>
      </c>
    </row>
    <row r="67" spans="1:10" s="16" customFormat="1">
      <c r="A67" s="143"/>
      <c r="B67" s="785" t="str">
        <f>IF('Input-IS Y6'!B67="","",'Input-IS Y6'!B67)</f>
        <v/>
      </c>
      <c r="C67" s="570"/>
      <c r="D67" s="571" t="str">
        <f t="shared" si="17"/>
        <v/>
      </c>
      <c r="E67" s="571" t="str">
        <f t="shared" si="16"/>
        <v/>
      </c>
      <c r="F67" s="571" t="str">
        <f t="shared" si="16"/>
        <v/>
      </c>
      <c r="G67" s="571" t="str">
        <f t="shared" si="16"/>
        <v/>
      </c>
      <c r="H67" s="571">
        <f t="shared" si="16"/>
        <v>0</v>
      </c>
      <c r="I67" s="571">
        <f t="shared" si="16"/>
        <v>0</v>
      </c>
      <c r="J67" s="571">
        <f t="shared" si="16"/>
        <v>0</v>
      </c>
    </row>
    <row r="68" spans="1:10" s="782" customFormat="1">
      <c r="A68" s="143"/>
      <c r="B68" s="785" t="str">
        <f>IF('Input-IS Y6'!B68="","",'Input-IS Y6'!B68)</f>
        <v/>
      </c>
      <c r="C68" s="793"/>
      <c r="D68" s="794" t="str">
        <f t="shared" si="17"/>
        <v/>
      </c>
      <c r="E68" s="794" t="str">
        <f t="shared" si="16"/>
        <v/>
      </c>
      <c r="F68" s="794" t="str">
        <f t="shared" si="16"/>
        <v/>
      </c>
      <c r="G68" s="794" t="str">
        <f t="shared" si="16"/>
        <v/>
      </c>
      <c r="H68" s="794">
        <f t="shared" si="16"/>
        <v>0</v>
      </c>
      <c r="I68" s="794">
        <f t="shared" si="16"/>
        <v>0</v>
      </c>
      <c r="J68" s="794">
        <f t="shared" si="16"/>
        <v>0</v>
      </c>
    </row>
    <row r="69" spans="1:10" s="782" customFormat="1">
      <c r="A69" s="143"/>
      <c r="B69" s="785" t="str">
        <f>IF('Input-IS Y6'!B69="","",'Input-IS Y6'!B69)</f>
        <v/>
      </c>
      <c r="C69" s="793"/>
      <c r="D69" s="794" t="str">
        <f t="shared" si="17"/>
        <v/>
      </c>
      <c r="E69" s="794" t="str">
        <f t="shared" si="16"/>
        <v/>
      </c>
      <c r="F69" s="794" t="str">
        <f t="shared" si="16"/>
        <v/>
      </c>
      <c r="G69" s="794" t="str">
        <f t="shared" si="16"/>
        <v/>
      </c>
      <c r="H69" s="794">
        <f t="shared" si="16"/>
        <v>0</v>
      </c>
      <c r="I69" s="794">
        <f t="shared" si="16"/>
        <v>0</v>
      </c>
      <c r="J69" s="794">
        <f t="shared" si="16"/>
        <v>0</v>
      </c>
    </row>
    <row r="70" spans="1:10" s="782" customFormat="1">
      <c r="A70" s="143"/>
      <c r="B70" s="785" t="str">
        <f>IF('Input-IS Y6'!B70="","",'Input-IS Y6'!B70)</f>
        <v/>
      </c>
      <c r="C70" s="793"/>
      <c r="D70" s="794" t="str">
        <f t="shared" si="17"/>
        <v/>
      </c>
      <c r="E70" s="794" t="str">
        <f t="shared" si="16"/>
        <v/>
      </c>
      <c r="F70" s="794" t="str">
        <f t="shared" si="16"/>
        <v/>
      </c>
      <c r="G70" s="794" t="str">
        <f t="shared" si="16"/>
        <v/>
      </c>
      <c r="H70" s="794">
        <f t="shared" si="16"/>
        <v>0</v>
      </c>
      <c r="I70" s="794">
        <f t="shared" si="16"/>
        <v>0</v>
      </c>
      <c r="J70" s="794">
        <f t="shared" si="16"/>
        <v>0</v>
      </c>
    </row>
    <row r="71" spans="1:10" s="782" customFormat="1">
      <c r="A71" s="143"/>
      <c r="B71" s="785" t="str">
        <f>IF('Input-IS Y6'!B71="","",'Input-IS Y6'!B71)</f>
        <v/>
      </c>
      <c r="C71" s="793"/>
      <c r="D71" s="794" t="str">
        <f t="shared" si="17"/>
        <v/>
      </c>
      <c r="E71" s="794" t="str">
        <f t="shared" si="16"/>
        <v/>
      </c>
      <c r="F71" s="794" t="str">
        <f t="shared" si="16"/>
        <v/>
      </c>
      <c r="G71" s="794" t="str">
        <f t="shared" si="16"/>
        <v/>
      </c>
      <c r="H71" s="794">
        <f t="shared" si="16"/>
        <v>0</v>
      </c>
      <c r="I71" s="794">
        <f t="shared" si="16"/>
        <v>0</v>
      </c>
      <c r="J71" s="794">
        <f t="shared" si="16"/>
        <v>0</v>
      </c>
    </row>
    <row r="72" spans="1:10" s="782" customFormat="1">
      <c r="A72" s="143"/>
      <c r="B72" s="785" t="str">
        <f>IF('Input-IS Y6'!B72="","",'Input-IS Y6'!B72)</f>
        <v/>
      </c>
      <c r="C72" s="793"/>
      <c r="D72" s="794" t="str">
        <f t="shared" si="17"/>
        <v/>
      </c>
      <c r="E72" s="794" t="str">
        <f t="shared" si="16"/>
        <v/>
      </c>
      <c r="F72" s="794" t="str">
        <f t="shared" si="16"/>
        <v/>
      </c>
      <c r="G72" s="794" t="str">
        <f t="shared" si="16"/>
        <v/>
      </c>
      <c r="H72" s="794">
        <f t="shared" si="16"/>
        <v>0</v>
      </c>
      <c r="I72" s="794">
        <f t="shared" si="16"/>
        <v>0</v>
      </c>
      <c r="J72" s="794">
        <f t="shared" si="16"/>
        <v>0</v>
      </c>
    </row>
    <row r="73" spans="1:10" s="782" customFormat="1">
      <c r="A73" s="143"/>
      <c r="B73" s="785" t="str">
        <f>IF('Input-IS Y6'!B73="","",'Input-IS Y6'!B73)</f>
        <v/>
      </c>
      <c r="C73" s="793"/>
      <c r="D73" s="794" t="str">
        <f t="shared" si="17"/>
        <v/>
      </c>
      <c r="E73" s="794" t="str">
        <f t="shared" si="16"/>
        <v/>
      </c>
      <c r="F73" s="794" t="str">
        <f t="shared" si="16"/>
        <v/>
      </c>
      <c r="G73" s="794" t="str">
        <f t="shared" si="16"/>
        <v/>
      </c>
      <c r="H73" s="794">
        <f t="shared" si="16"/>
        <v>0</v>
      </c>
      <c r="I73" s="794">
        <f t="shared" si="16"/>
        <v>0</v>
      </c>
      <c r="J73" s="794">
        <f t="shared" si="16"/>
        <v>0</v>
      </c>
    </row>
    <row r="74" spans="1:10" s="782" customFormat="1">
      <c r="A74" s="143"/>
      <c r="B74" s="785" t="str">
        <f>IF('Input-IS Y6'!B74="","",'Input-IS Y6'!B74)</f>
        <v/>
      </c>
      <c r="C74" s="793"/>
      <c r="D74" s="794" t="str">
        <f t="shared" si="17"/>
        <v/>
      </c>
      <c r="E74" s="794" t="str">
        <f t="shared" si="16"/>
        <v/>
      </c>
      <c r="F74" s="794" t="str">
        <f t="shared" si="16"/>
        <v/>
      </c>
      <c r="G74" s="794" t="str">
        <f t="shared" si="16"/>
        <v/>
      </c>
      <c r="H74" s="794">
        <f t="shared" si="16"/>
        <v>0</v>
      </c>
      <c r="I74" s="794">
        <f t="shared" si="16"/>
        <v>0</v>
      </c>
      <c r="J74" s="794">
        <f t="shared" si="16"/>
        <v>0</v>
      </c>
    </row>
    <row r="75" spans="1:10" s="782" customFormat="1">
      <c r="A75" s="143"/>
      <c r="B75" s="785" t="str">
        <f>IF('Input-IS Y6'!B75="","",'Input-IS Y6'!B75)</f>
        <v/>
      </c>
      <c r="C75" s="793"/>
      <c r="D75" s="794" t="str">
        <f t="shared" si="17"/>
        <v/>
      </c>
      <c r="E75" s="794" t="str">
        <f t="shared" si="16"/>
        <v/>
      </c>
      <c r="F75" s="794" t="str">
        <f t="shared" si="16"/>
        <v/>
      </c>
      <c r="G75" s="794" t="str">
        <f t="shared" si="16"/>
        <v/>
      </c>
      <c r="H75" s="794">
        <f t="shared" si="16"/>
        <v>0</v>
      </c>
      <c r="I75" s="794">
        <f t="shared" si="16"/>
        <v>0</v>
      </c>
      <c r="J75" s="794">
        <f t="shared" si="16"/>
        <v>0</v>
      </c>
    </row>
    <row r="76" spans="1:10" s="16" customFormat="1">
      <c r="A76" s="143"/>
      <c r="B76" s="785" t="str">
        <f>IF('Input-IS Y6'!B76="","",'Input-IS Y6'!B76)</f>
        <v/>
      </c>
      <c r="C76" s="793"/>
      <c r="D76" s="794" t="str">
        <f t="shared" si="17"/>
        <v/>
      </c>
      <c r="E76" s="794" t="str">
        <f t="shared" si="16"/>
        <v/>
      </c>
      <c r="F76" s="794" t="str">
        <f t="shared" si="16"/>
        <v/>
      </c>
      <c r="G76" s="794" t="str">
        <f t="shared" si="16"/>
        <v/>
      </c>
      <c r="H76" s="794">
        <f t="shared" si="16"/>
        <v>0</v>
      </c>
      <c r="I76" s="794">
        <f t="shared" si="16"/>
        <v>0</v>
      </c>
      <c r="J76" s="794">
        <f t="shared" si="16"/>
        <v>0</v>
      </c>
    </row>
    <row r="77" spans="1:10" s="16" customFormat="1">
      <c r="A77" s="143"/>
      <c r="B77" s="785" t="str">
        <f>IF('Input-IS Y6'!B77="","",'Input-IS Y6'!B77)</f>
        <v/>
      </c>
      <c r="C77" s="793"/>
      <c r="D77" s="794" t="str">
        <f t="shared" si="17"/>
        <v/>
      </c>
      <c r="E77" s="794" t="str">
        <f t="shared" si="16"/>
        <v/>
      </c>
      <c r="F77" s="794" t="str">
        <f t="shared" si="16"/>
        <v/>
      </c>
      <c r="G77" s="794" t="str">
        <f t="shared" si="16"/>
        <v/>
      </c>
      <c r="H77" s="794">
        <f t="shared" si="16"/>
        <v>0</v>
      </c>
      <c r="I77" s="794">
        <f t="shared" si="16"/>
        <v>0</v>
      </c>
      <c r="J77" s="794">
        <f t="shared" si="16"/>
        <v>0</v>
      </c>
    </row>
    <row r="78" spans="1:10" s="16" customFormat="1">
      <c r="A78" s="143"/>
      <c r="B78" s="785" t="str">
        <f>IF('Input-IS Y6'!B78="","",'Input-IS Y6'!B78)</f>
        <v/>
      </c>
      <c r="C78" s="793"/>
      <c r="D78" s="794" t="str">
        <f t="shared" si="17"/>
        <v/>
      </c>
      <c r="E78" s="794" t="str">
        <f t="shared" si="16"/>
        <v/>
      </c>
      <c r="F78" s="794" t="str">
        <f t="shared" si="16"/>
        <v/>
      </c>
      <c r="G78" s="794" t="str">
        <f t="shared" si="16"/>
        <v/>
      </c>
      <c r="H78" s="794">
        <f t="shared" si="16"/>
        <v>0</v>
      </c>
      <c r="I78" s="794">
        <f t="shared" si="16"/>
        <v>0</v>
      </c>
      <c r="J78" s="794">
        <f t="shared" si="16"/>
        <v>0</v>
      </c>
    </row>
    <row r="79" spans="1:10" s="16" customFormat="1">
      <c r="A79" s="143"/>
      <c r="B79" s="785" t="str">
        <f>IF('Input-IS Y6'!B79="","",'Input-IS Y6'!B79)</f>
        <v/>
      </c>
      <c r="C79" s="793"/>
      <c r="D79" s="794" t="str">
        <f t="shared" si="17"/>
        <v/>
      </c>
      <c r="E79" s="794" t="str">
        <f t="shared" si="16"/>
        <v/>
      </c>
      <c r="F79" s="794" t="str">
        <f t="shared" si="16"/>
        <v/>
      </c>
      <c r="G79" s="794" t="str">
        <f t="shared" si="16"/>
        <v/>
      </c>
      <c r="H79" s="794">
        <f t="shared" si="16"/>
        <v>0</v>
      </c>
      <c r="I79" s="794">
        <f t="shared" si="16"/>
        <v>0</v>
      </c>
      <c r="J79" s="794">
        <f t="shared" si="16"/>
        <v>0</v>
      </c>
    </row>
    <row r="80" spans="1:10">
      <c r="B80" s="785" t="str">
        <f>IF('Input-IS Y6'!B80="","",'Input-IS Y6'!B80)</f>
        <v/>
      </c>
      <c r="C80" s="793"/>
      <c r="D80" s="794" t="str">
        <f t="shared" si="17"/>
        <v/>
      </c>
      <c r="E80" s="794" t="str">
        <f t="shared" si="16"/>
        <v/>
      </c>
      <c r="F80" s="794" t="str">
        <f t="shared" si="16"/>
        <v/>
      </c>
      <c r="G80" s="794" t="str">
        <f t="shared" si="16"/>
        <v/>
      </c>
      <c r="H80" s="794">
        <f t="shared" si="16"/>
        <v>0</v>
      </c>
      <c r="I80" s="794">
        <f t="shared" si="16"/>
        <v>0</v>
      </c>
      <c r="J80" s="794">
        <f t="shared" si="16"/>
        <v>0</v>
      </c>
    </row>
    <row r="81" spans="1:10">
      <c r="B81" s="209" t="s">
        <v>20</v>
      </c>
      <c r="C81" s="572">
        <f>IF(ISERROR(C32+C59),"",(C32+C59))</f>
        <v>0</v>
      </c>
      <c r="D81" s="573">
        <f t="shared" ref="D81:J81" si="18">IF(ISERROR(D32+D59),"",(D32+D59))</f>
        <v>0</v>
      </c>
      <c r="E81" s="573">
        <f t="shared" si="18"/>
        <v>0</v>
      </c>
      <c r="F81" s="573">
        <f t="shared" si="18"/>
        <v>0</v>
      </c>
      <c r="G81" s="573">
        <f t="shared" si="18"/>
        <v>0</v>
      </c>
      <c r="H81" s="573">
        <f t="shared" si="18"/>
        <v>0</v>
      </c>
      <c r="I81" s="573">
        <f t="shared" si="18"/>
        <v>0</v>
      </c>
      <c r="J81" s="573">
        <f t="shared" si="18"/>
        <v>0</v>
      </c>
    </row>
    <row r="82" spans="1:10">
      <c r="B82" s="210" t="s">
        <v>18</v>
      </c>
      <c r="C82" s="574"/>
      <c r="D82" s="575"/>
      <c r="E82" s="575"/>
      <c r="F82" s="575"/>
      <c r="G82" s="575"/>
      <c r="H82" s="575"/>
      <c r="I82" s="575"/>
      <c r="J82" s="575"/>
    </row>
    <row r="83" spans="1:10" s="16" customFormat="1">
      <c r="A83" s="143"/>
      <c r="B83" s="333" t="s">
        <v>10</v>
      </c>
      <c r="C83" s="578">
        <f>SUM(C84:C103)</f>
        <v>0</v>
      </c>
      <c r="D83" s="578">
        <f>SUM(D84:D103)</f>
        <v>0</v>
      </c>
      <c r="E83" s="578">
        <f t="shared" ref="E83:J83" si="19">SUM(E84:E103)</f>
        <v>0</v>
      </c>
      <c r="F83" s="578">
        <f t="shared" si="19"/>
        <v>0</v>
      </c>
      <c r="G83" s="578">
        <f t="shared" si="19"/>
        <v>0</v>
      </c>
      <c r="H83" s="578">
        <f t="shared" si="19"/>
        <v>0</v>
      </c>
      <c r="I83" s="578">
        <f t="shared" si="19"/>
        <v>0</v>
      </c>
      <c r="J83" s="578">
        <f t="shared" si="19"/>
        <v>0</v>
      </c>
    </row>
    <row r="84" spans="1:10">
      <c r="B84" s="313" t="str">
        <f>IF('Input-IS Y6'!B84="","",'Input-IS Y6'!B84)</f>
        <v>Conference Participation Fees</v>
      </c>
      <c r="C84" s="568">
        <f t="shared" ref="C84" si="20">SUM(D84:J84)</f>
        <v>0</v>
      </c>
      <c r="D84" s="567"/>
      <c r="E84" s="567"/>
      <c r="F84" s="567"/>
      <c r="G84" s="567"/>
      <c r="H84" s="567"/>
      <c r="I84" s="567"/>
      <c r="J84" s="567"/>
    </row>
    <row r="85" spans="1:10" s="781" customFormat="1">
      <c r="A85" s="143"/>
      <c r="B85" s="786" t="str">
        <f>IF('Input-IS Y6'!B85="","",'Input-IS Y6'!B85)</f>
        <v>Conference sponsors</v>
      </c>
      <c r="C85" s="792">
        <f t="shared" ref="C85:C103" si="21">SUM(D85:J85)</f>
        <v>0</v>
      </c>
      <c r="D85" s="791"/>
      <c r="E85" s="791"/>
      <c r="F85" s="791"/>
      <c r="G85" s="791"/>
      <c r="H85" s="791"/>
      <c r="I85" s="791"/>
      <c r="J85" s="791"/>
    </row>
    <row r="86" spans="1:10" s="781" customFormat="1">
      <c r="A86" s="143"/>
      <c r="B86" s="786" t="str">
        <f>IF('Input-IS Y6'!B86="","",'Input-IS Y6'!B86)</f>
        <v>Sponsorships</v>
      </c>
      <c r="C86" s="792">
        <f t="shared" si="21"/>
        <v>0</v>
      </c>
      <c r="D86" s="791"/>
      <c r="E86" s="791"/>
      <c r="F86" s="791"/>
      <c r="G86" s="791"/>
      <c r="H86" s="791"/>
      <c r="I86" s="791"/>
      <c r="J86" s="791"/>
    </row>
    <row r="87" spans="1:10" s="781" customFormat="1">
      <c r="A87" s="143"/>
      <c r="B87" s="786" t="str">
        <f>IF('Input-IS Y6'!B87="","",'Input-IS Y6'!B87)</f>
        <v>Program service fees</v>
      </c>
      <c r="C87" s="792">
        <f t="shared" si="21"/>
        <v>0</v>
      </c>
      <c r="D87" s="791"/>
      <c r="E87" s="791"/>
      <c r="F87" s="791"/>
      <c r="G87" s="791"/>
      <c r="H87" s="791"/>
      <c r="I87" s="791"/>
      <c r="J87" s="791"/>
    </row>
    <row r="88" spans="1:10" s="781" customFormat="1">
      <c r="A88" s="143"/>
      <c r="B88" s="786" t="str">
        <f>IF('Input-IS Y6'!B88="","",'Input-IS Y6'!B88)</f>
        <v>Other revenue</v>
      </c>
      <c r="C88" s="792">
        <f t="shared" si="21"/>
        <v>0</v>
      </c>
      <c r="D88" s="791"/>
      <c r="E88" s="791"/>
      <c r="F88" s="791"/>
      <c r="G88" s="791"/>
      <c r="H88" s="791"/>
      <c r="I88" s="791"/>
      <c r="J88" s="791"/>
    </row>
    <row r="89" spans="1:10" s="781" customFormat="1">
      <c r="A89" s="143"/>
      <c r="B89" s="786" t="str">
        <f>IF('Input-IS Y6'!B89="","",'Input-IS Y6'!B89)</f>
        <v>Subscriptions</v>
      </c>
      <c r="C89" s="792">
        <f t="shared" si="21"/>
        <v>0</v>
      </c>
      <c r="D89" s="791"/>
      <c r="E89" s="791"/>
      <c r="F89" s="791"/>
      <c r="G89" s="791"/>
      <c r="H89" s="791"/>
      <c r="I89" s="791"/>
      <c r="J89" s="791"/>
    </row>
    <row r="90" spans="1:10" s="781" customFormat="1">
      <c r="A90" s="143"/>
      <c r="B90" s="786" t="str">
        <f>IF('Input-IS Y6'!B90="","",'Input-IS Y6'!B90)</f>
        <v>Royalties</v>
      </c>
      <c r="C90" s="792">
        <f t="shared" si="21"/>
        <v>0</v>
      </c>
      <c r="D90" s="791"/>
      <c r="E90" s="791"/>
      <c r="F90" s="791"/>
      <c r="G90" s="791"/>
      <c r="H90" s="791"/>
      <c r="I90" s="791"/>
      <c r="J90" s="791"/>
    </row>
    <row r="91" spans="1:10" s="781" customFormat="1">
      <c r="A91" s="143"/>
      <c r="B91" s="786" t="str">
        <f>IF('Input-IS Y6'!B91="","",'Input-IS Y6'!B91)</f>
        <v/>
      </c>
      <c r="C91" s="792">
        <f t="shared" si="21"/>
        <v>0</v>
      </c>
      <c r="D91" s="791"/>
      <c r="E91" s="791"/>
      <c r="F91" s="791"/>
      <c r="G91" s="791"/>
      <c r="H91" s="791"/>
      <c r="I91" s="791"/>
      <c r="J91" s="791"/>
    </row>
    <row r="92" spans="1:10" s="781" customFormat="1">
      <c r="A92" s="143"/>
      <c r="B92" s="786" t="str">
        <f>IF('Input-IS Y6'!B92="","",'Input-IS Y6'!B92)</f>
        <v/>
      </c>
      <c r="C92" s="792">
        <f t="shared" si="21"/>
        <v>0</v>
      </c>
      <c r="D92" s="791"/>
      <c r="E92" s="791"/>
      <c r="F92" s="791"/>
      <c r="G92" s="791"/>
      <c r="H92" s="791"/>
      <c r="I92" s="791"/>
      <c r="J92" s="791"/>
    </row>
    <row r="93" spans="1:10" s="781" customFormat="1">
      <c r="A93" s="143"/>
      <c r="B93" s="786" t="str">
        <f>IF('Input-IS Y6'!B93="","",'Input-IS Y6'!B93)</f>
        <v/>
      </c>
      <c r="C93" s="792">
        <f t="shared" si="21"/>
        <v>0</v>
      </c>
      <c r="D93" s="791"/>
      <c r="E93" s="791"/>
      <c r="F93" s="791"/>
      <c r="G93" s="791"/>
      <c r="H93" s="791"/>
      <c r="I93" s="791"/>
      <c r="J93" s="791"/>
    </row>
    <row r="94" spans="1:10">
      <c r="B94" s="786" t="str">
        <f>IF('Input-IS Y6'!B94="","",'Input-IS Y6'!B94)</f>
        <v/>
      </c>
      <c r="C94" s="792">
        <f t="shared" si="21"/>
        <v>0</v>
      </c>
      <c r="D94" s="567"/>
      <c r="E94" s="567"/>
      <c r="F94" s="567"/>
      <c r="G94" s="567"/>
      <c r="H94" s="567"/>
      <c r="I94" s="567"/>
      <c r="J94" s="567"/>
    </row>
    <row r="95" spans="1:10">
      <c r="B95" s="786" t="str">
        <f>IF('Input-IS Y6'!B95="","",'Input-IS Y6'!B95)</f>
        <v/>
      </c>
      <c r="C95" s="792">
        <f t="shared" si="21"/>
        <v>0</v>
      </c>
      <c r="D95" s="567"/>
      <c r="E95" s="567"/>
      <c r="F95" s="567"/>
      <c r="G95" s="567"/>
      <c r="H95" s="567"/>
      <c r="I95" s="567"/>
      <c r="J95" s="567"/>
    </row>
    <row r="96" spans="1:10">
      <c r="B96" s="786" t="str">
        <f>IF('Input-IS Y6'!B96="","",'Input-IS Y6'!B96)</f>
        <v/>
      </c>
      <c r="C96" s="792">
        <f t="shared" si="21"/>
        <v>0</v>
      </c>
      <c r="D96" s="567"/>
      <c r="E96" s="567"/>
      <c r="F96" s="567"/>
      <c r="G96" s="567"/>
      <c r="H96" s="567"/>
      <c r="I96" s="567"/>
      <c r="J96" s="567"/>
    </row>
    <row r="97" spans="1:10">
      <c r="B97" s="786" t="str">
        <f>IF('Input-IS Y6'!B97="","",'Input-IS Y6'!B97)</f>
        <v/>
      </c>
      <c r="C97" s="792">
        <f t="shared" si="21"/>
        <v>0</v>
      </c>
      <c r="D97" s="567"/>
      <c r="E97" s="567"/>
      <c r="F97" s="567"/>
      <c r="G97" s="567"/>
      <c r="H97" s="567"/>
      <c r="I97" s="567"/>
      <c r="J97" s="567"/>
    </row>
    <row r="98" spans="1:10">
      <c r="B98" s="786" t="str">
        <f>IF('Input-IS Y6'!B98="","",'Input-IS Y6'!B98)</f>
        <v/>
      </c>
      <c r="C98" s="792">
        <f t="shared" si="21"/>
        <v>0</v>
      </c>
      <c r="D98" s="567"/>
      <c r="E98" s="567"/>
      <c r="F98" s="567"/>
      <c r="G98" s="567"/>
      <c r="H98" s="567"/>
      <c r="I98" s="567"/>
      <c r="J98" s="567"/>
    </row>
    <row r="99" spans="1:10">
      <c r="B99" s="786" t="str">
        <f>IF('Input-IS Y6'!B99="","",'Input-IS Y6'!B99)</f>
        <v/>
      </c>
      <c r="C99" s="792">
        <f t="shared" si="21"/>
        <v>0</v>
      </c>
      <c r="D99" s="567"/>
      <c r="E99" s="567"/>
      <c r="F99" s="567"/>
      <c r="G99" s="567"/>
      <c r="H99" s="567"/>
      <c r="I99" s="567"/>
      <c r="J99" s="567"/>
    </row>
    <row r="100" spans="1:10">
      <c r="B100" s="786" t="str">
        <f>IF('Input-IS Y6'!B100="","",'Input-IS Y6'!B100)</f>
        <v/>
      </c>
      <c r="C100" s="792">
        <f t="shared" si="21"/>
        <v>0</v>
      </c>
      <c r="D100" s="567"/>
      <c r="E100" s="567"/>
      <c r="F100" s="567"/>
      <c r="G100" s="567"/>
      <c r="H100" s="567"/>
      <c r="I100" s="567"/>
      <c r="J100" s="567"/>
    </row>
    <row r="101" spans="1:10">
      <c r="B101" s="786" t="str">
        <f>IF('Input-IS Y6'!B101="","",'Input-IS Y6'!B101)</f>
        <v/>
      </c>
      <c r="C101" s="792">
        <f t="shared" si="21"/>
        <v>0</v>
      </c>
      <c r="D101" s="567"/>
      <c r="E101" s="567"/>
      <c r="F101" s="567"/>
      <c r="G101" s="567"/>
      <c r="H101" s="567"/>
      <c r="I101" s="567"/>
      <c r="J101" s="567"/>
    </row>
    <row r="102" spans="1:10">
      <c r="B102" s="786" t="str">
        <f>IF('Input-IS Y6'!B102="","",'Input-IS Y6'!B102)</f>
        <v/>
      </c>
      <c r="C102" s="792">
        <f t="shared" si="21"/>
        <v>0</v>
      </c>
      <c r="D102" s="567"/>
      <c r="E102" s="567"/>
      <c r="F102" s="567"/>
      <c r="G102" s="567"/>
      <c r="H102" s="567"/>
      <c r="I102" s="567"/>
      <c r="J102" s="567"/>
    </row>
    <row r="103" spans="1:10">
      <c r="B103" s="786" t="str">
        <f>IF('Input-IS Y6'!B103="","",'Input-IS Y6'!B103)</f>
        <v/>
      </c>
      <c r="C103" s="792">
        <f t="shared" si="21"/>
        <v>0</v>
      </c>
      <c r="D103" s="567"/>
      <c r="E103" s="567"/>
      <c r="F103" s="567"/>
      <c r="G103" s="567"/>
      <c r="H103" s="567"/>
      <c r="I103" s="567"/>
      <c r="J103" s="567"/>
    </row>
    <row r="104" spans="1:10" s="19" customFormat="1">
      <c r="A104" s="143"/>
      <c r="B104" s="410" t="s">
        <v>11</v>
      </c>
      <c r="C104" s="578">
        <f>C105+C118+C127+C138</f>
        <v>0</v>
      </c>
      <c r="D104" s="578">
        <f t="shared" ref="D104:J104" si="22">D105+D118+D127+D138</f>
        <v>0</v>
      </c>
      <c r="E104" s="578">
        <f t="shared" si="22"/>
        <v>0</v>
      </c>
      <c r="F104" s="578">
        <f t="shared" si="22"/>
        <v>0</v>
      </c>
      <c r="G104" s="578">
        <f t="shared" si="22"/>
        <v>0</v>
      </c>
      <c r="H104" s="578">
        <f t="shared" si="22"/>
        <v>0</v>
      </c>
      <c r="I104" s="578">
        <f t="shared" si="22"/>
        <v>0</v>
      </c>
      <c r="J104" s="578">
        <f t="shared" si="22"/>
        <v>0</v>
      </c>
    </row>
    <row r="105" spans="1:10">
      <c r="B105" s="409" t="str">
        <f>IF(Setup!C16="","",Setup!C16)</f>
        <v>Membership</v>
      </c>
      <c r="C105" s="579">
        <f>SUM(C106:C117)</f>
        <v>0</v>
      </c>
      <c r="D105" s="579">
        <f t="shared" ref="D105:J105" si="23">SUM(D106:D117)</f>
        <v>0</v>
      </c>
      <c r="E105" s="579">
        <f t="shared" si="23"/>
        <v>0</v>
      </c>
      <c r="F105" s="579">
        <f t="shared" si="23"/>
        <v>0</v>
      </c>
      <c r="G105" s="579">
        <f t="shared" si="23"/>
        <v>0</v>
      </c>
      <c r="H105" s="579">
        <f t="shared" si="23"/>
        <v>0</v>
      </c>
      <c r="I105" s="579">
        <f t="shared" si="23"/>
        <v>0</v>
      </c>
      <c r="J105" s="579">
        <f t="shared" si="23"/>
        <v>0</v>
      </c>
    </row>
    <row r="106" spans="1:10">
      <c r="B106" s="313" t="str">
        <f>IF('Input-IS Y6'!B106="","",'Input-IS Y6'!B106)</f>
        <v>Dues</v>
      </c>
      <c r="C106" s="567"/>
      <c r="D106" s="571" t="str">
        <f>IF(ISERROR(D$10*$C106),"",(D$10*$C106))</f>
        <v/>
      </c>
      <c r="E106" s="571" t="str">
        <f t="shared" ref="E106:J117" si="24">IF(ISERROR(E$10*$C106),"",(E$10*$C106))</f>
        <v/>
      </c>
      <c r="F106" s="571" t="str">
        <f t="shared" si="24"/>
        <v/>
      </c>
      <c r="G106" s="571" t="str">
        <f t="shared" si="24"/>
        <v/>
      </c>
      <c r="H106" s="571">
        <f t="shared" si="24"/>
        <v>0</v>
      </c>
      <c r="I106" s="571">
        <f t="shared" si="24"/>
        <v>0</v>
      </c>
      <c r="J106" s="571">
        <f t="shared" si="24"/>
        <v>0</v>
      </c>
    </row>
    <row r="107" spans="1:10" s="781" customFormat="1">
      <c r="A107" s="143"/>
      <c r="B107" s="786" t="str">
        <f>IF('Input-IS Y6'!B107="","",'Input-IS Y6'!B107)</f>
        <v>Sponsorships</v>
      </c>
      <c r="C107" s="791"/>
      <c r="D107" s="794" t="str">
        <f t="shared" ref="D107:D117" si="25">IF(ISERROR(D$10*$C107),"",(D$10*$C107))</f>
        <v/>
      </c>
      <c r="E107" s="794" t="str">
        <f t="shared" si="24"/>
        <v/>
      </c>
      <c r="F107" s="794" t="str">
        <f t="shared" si="24"/>
        <v/>
      </c>
      <c r="G107" s="794" t="str">
        <f t="shared" si="24"/>
        <v/>
      </c>
      <c r="H107" s="794">
        <f t="shared" si="24"/>
        <v>0</v>
      </c>
      <c r="I107" s="794">
        <f t="shared" si="24"/>
        <v>0</v>
      </c>
      <c r="J107" s="794">
        <f t="shared" si="24"/>
        <v>0</v>
      </c>
    </row>
    <row r="108" spans="1:10" s="781" customFormat="1">
      <c r="A108" s="143"/>
      <c r="B108" s="786" t="str">
        <f>IF('Input-IS Y6'!B108="","",'Input-IS Y6'!B108)</f>
        <v/>
      </c>
      <c r="C108" s="791"/>
      <c r="D108" s="794" t="str">
        <f t="shared" si="25"/>
        <v/>
      </c>
      <c r="E108" s="794" t="str">
        <f t="shared" si="24"/>
        <v/>
      </c>
      <c r="F108" s="794" t="str">
        <f t="shared" si="24"/>
        <v/>
      </c>
      <c r="G108" s="794" t="str">
        <f t="shared" si="24"/>
        <v/>
      </c>
      <c r="H108" s="794">
        <f t="shared" si="24"/>
        <v>0</v>
      </c>
      <c r="I108" s="794">
        <f t="shared" si="24"/>
        <v>0</v>
      </c>
      <c r="J108" s="794">
        <f t="shared" si="24"/>
        <v>0</v>
      </c>
    </row>
    <row r="109" spans="1:10" s="781" customFormat="1">
      <c r="A109" s="143"/>
      <c r="B109" s="786" t="str">
        <f>IF('Input-IS Y6'!B109="","",'Input-IS Y6'!B109)</f>
        <v/>
      </c>
      <c r="C109" s="791"/>
      <c r="D109" s="794" t="str">
        <f t="shared" si="25"/>
        <v/>
      </c>
      <c r="E109" s="794" t="str">
        <f t="shared" si="24"/>
        <v/>
      </c>
      <c r="F109" s="794" t="str">
        <f t="shared" si="24"/>
        <v/>
      </c>
      <c r="G109" s="794" t="str">
        <f t="shared" si="24"/>
        <v/>
      </c>
      <c r="H109" s="794">
        <f t="shared" si="24"/>
        <v>0</v>
      </c>
      <c r="I109" s="794">
        <f t="shared" si="24"/>
        <v>0</v>
      </c>
      <c r="J109" s="794">
        <f t="shared" si="24"/>
        <v>0</v>
      </c>
    </row>
    <row r="110" spans="1:10" s="781" customFormat="1">
      <c r="A110" s="143"/>
      <c r="B110" s="786" t="str">
        <f>IF('Input-IS Y6'!B110="","",'Input-IS Y6'!B110)</f>
        <v/>
      </c>
      <c r="C110" s="791"/>
      <c r="D110" s="794" t="str">
        <f t="shared" si="25"/>
        <v/>
      </c>
      <c r="E110" s="794" t="str">
        <f t="shared" si="24"/>
        <v/>
      </c>
      <c r="F110" s="794" t="str">
        <f t="shared" si="24"/>
        <v/>
      </c>
      <c r="G110" s="794" t="str">
        <f t="shared" si="24"/>
        <v/>
      </c>
      <c r="H110" s="794">
        <f t="shared" si="24"/>
        <v>0</v>
      </c>
      <c r="I110" s="794">
        <f t="shared" si="24"/>
        <v>0</v>
      </c>
      <c r="J110" s="794">
        <f t="shared" si="24"/>
        <v>0</v>
      </c>
    </row>
    <row r="111" spans="1:10" s="781" customFormat="1">
      <c r="A111" s="143"/>
      <c r="B111" s="786" t="str">
        <f>IF('Input-IS Y6'!B111="","",'Input-IS Y6'!B111)</f>
        <v/>
      </c>
      <c r="C111" s="791"/>
      <c r="D111" s="794" t="str">
        <f t="shared" si="25"/>
        <v/>
      </c>
      <c r="E111" s="794" t="str">
        <f t="shared" si="24"/>
        <v/>
      </c>
      <c r="F111" s="794" t="str">
        <f t="shared" si="24"/>
        <v/>
      </c>
      <c r="G111" s="794" t="str">
        <f t="shared" si="24"/>
        <v/>
      </c>
      <c r="H111" s="794">
        <f t="shared" si="24"/>
        <v>0</v>
      </c>
      <c r="I111" s="794">
        <f t="shared" si="24"/>
        <v>0</v>
      </c>
      <c r="J111" s="794">
        <f t="shared" si="24"/>
        <v>0</v>
      </c>
    </row>
    <row r="112" spans="1:10" s="781" customFormat="1">
      <c r="A112" s="143"/>
      <c r="B112" s="786" t="str">
        <f>IF('Input-IS Y6'!B112="","",'Input-IS Y6'!B112)</f>
        <v/>
      </c>
      <c r="C112" s="791"/>
      <c r="D112" s="794" t="str">
        <f t="shared" si="25"/>
        <v/>
      </c>
      <c r="E112" s="794" t="str">
        <f t="shared" si="24"/>
        <v/>
      </c>
      <c r="F112" s="794" t="str">
        <f t="shared" si="24"/>
        <v/>
      </c>
      <c r="G112" s="794" t="str">
        <f t="shared" si="24"/>
        <v/>
      </c>
      <c r="H112" s="794">
        <f t="shared" si="24"/>
        <v>0</v>
      </c>
      <c r="I112" s="794">
        <f t="shared" si="24"/>
        <v>0</v>
      </c>
      <c r="J112" s="794">
        <f t="shared" si="24"/>
        <v>0</v>
      </c>
    </row>
    <row r="113" spans="1:10" s="781" customFormat="1">
      <c r="A113" s="143"/>
      <c r="B113" s="786" t="str">
        <f>IF('Input-IS Y6'!B113="","",'Input-IS Y6'!B113)</f>
        <v/>
      </c>
      <c r="C113" s="791"/>
      <c r="D113" s="794" t="str">
        <f t="shared" si="25"/>
        <v/>
      </c>
      <c r="E113" s="794" t="str">
        <f t="shared" si="24"/>
        <v/>
      </c>
      <c r="F113" s="794" t="str">
        <f t="shared" si="24"/>
        <v/>
      </c>
      <c r="G113" s="794" t="str">
        <f t="shared" si="24"/>
        <v/>
      </c>
      <c r="H113" s="794">
        <f t="shared" si="24"/>
        <v>0</v>
      </c>
      <c r="I113" s="794">
        <f t="shared" si="24"/>
        <v>0</v>
      </c>
      <c r="J113" s="794">
        <f t="shared" si="24"/>
        <v>0</v>
      </c>
    </row>
    <row r="114" spans="1:10" s="781" customFormat="1">
      <c r="A114" s="143"/>
      <c r="B114" s="786" t="str">
        <f>IF('Input-IS Y6'!B114="","",'Input-IS Y6'!B114)</f>
        <v/>
      </c>
      <c r="C114" s="791"/>
      <c r="D114" s="794" t="str">
        <f t="shared" si="25"/>
        <v/>
      </c>
      <c r="E114" s="794" t="str">
        <f t="shared" si="24"/>
        <v/>
      </c>
      <c r="F114" s="794" t="str">
        <f t="shared" si="24"/>
        <v/>
      </c>
      <c r="G114" s="794" t="str">
        <f t="shared" si="24"/>
        <v/>
      </c>
      <c r="H114" s="794">
        <f t="shared" si="24"/>
        <v>0</v>
      </c>
      <c r="I114" s="794">
        <f t="shared" si="24"/>
        <v>0</v>
      </c>
      <c r="J114" s="794">
        <f t="shared" si="24"/>
        <v>0</v>
      </c>
    </row>
    <row r="115" spans="1:10" s="781" customFormat="1">
      <c r="A115" s="143"/>
      <c r="B115" s="786" t="str">
        <f>IF('Input-IS Y6'!B115="","",'Input-IS Y6'!B115)</f>
        <v/>
      </c>
      <c r="C115" s="791"/>
      <c r="D115" s="794" t="str">
        <f t="shared" si="25"/>
        <v/>
      </c>
      <c r="E115" s="794" t="str">
        <f t="shared" si="24"/>
        <v/>
      </c>
      <c r="F115" s="794" t="str">
        <f t="shared" si="24"/>
        <v/>
      </c>
      <c r="G115" s="794" t="str">
        <f t="shared" si="24"/>
        <v/>
      </c>
      <c r="H115" s="794">
        <f t="shared" si="24"/>
        <v>0</v>
      </c>
      <c r="I115" s="794">
        <f t="shared" si="24"/>
        <v>0</v>
      </c>
      <c r="J115" s="794">
        <f t="shared" si="24"/>
        <v>0</v>
      </c>
    </row>
    <row r="116" spans="1:10" s="781" customFormat="1">
      <c r="A116" s="143"/>
      <c r="B116" s="786" t="str">
        <f>IF('Input-IS Y6'!B116="","",'Input-IS Y6'!B116)</f>
        <v/>
      </c>
      <c r="C116" s="791"/>
      <c r="D116" s="794" t="str">
        <f t="shared" si="25"/>
        <v/>
      </c>
      <c r="E116" s="794" t="str">
        <f t="shared" si="24"/>
        <v/>
      </c>
      <c r="F116" s="794" t="str">
        <f t="shared" si="24"/>
        <v/>
      </c>
      <c r="G116" s="794" t="str">
        <f t="shared" si="24"/>
        <v/>
      </c>
      <c r="H116" s="794">
        <f t="shared" si="24"/>
        <v>0</v>
      </c>
      <c r="I116" s="794">
        <f t="shared" si="24"/>
        <v>0</v>
      </c>
      <c r="J116" s="794">
        <f t="shared" si="24"/>
        <v>0</v>
      </c>
    </row>
    <row r="117" spans="1:10">
      <c r="B117" s="786" t="str">
        <f>IF('Input-IS Y6'!B117="","",'Input-IS Y6'!B117)</f>
        <v/>
      </c>
      <c r="C117" s="791"/>
      <c r="D117" s="794" t="str">
        <f t="shared" si="25"/>
        <v/>
      </c>
      <c r="E117" s="794" t="str">
        <f t="shared" si="24"/>
        <v/>
      </c>
      <c r="F117" s="794" t="str">
        <f t="shared" si="24"/>
        <v/>
      </c>
      <c r="G117" s="794" t="str">
        <f t="shared" si="24"/>
        <v/>
      </c>
      <c r="H117" s="794">
        <f t="shared" si="24"/>
        <v>0</v>
      </c>
      <c r="I117" s="794">
        <f t="shared" si="24"/>
        <v>0</v>
      </c>
      <c r="J117" s="794">
        <f t="shared" si="24"/>
        <v>0</v>
      </c>
    </row>
    <row r="118" spans="1:10">
      <c r="B118" s="409" t="str">
        <f>IF(Setup!C17="","",Setup!C17)</f>
        <v>Interest/Investment Income</v>
      </c>
      <c r="C118" s="579">
        <f>SUM(C119:C126)</f>
        <v>0</v>
      </c>
      <c r="D118" s="579">
        <f t="shared" ref="D118:J118" si="26">SUM(D119:D126)</f>
        <v>0</v>
      </c>
      <c r="E118" s="579">
        <f t="shared" si="26"/>
        <v>0</v>
      </c>
      <c r="F118" s="579">
        <f t="shared" si="26"/>
        <v>0</v>
      </c>
      <c r="G118" s="579">
        <f t="shared" si="26"/>
        <v>0</v>
      </c>
      <c r="H118" s="579">
        <f t="shared" si="26"/>
        <v>0</v>
      </c>
      <c r="I118" s="579">
        <f t="shared" si="26"/>
        <v>0</v>
      </c>
      <c r="J118" s="579">
        <f t="shared" si="26"/>
        <v>0</v>
      </c>
    </row>
    <row r="119" spans="1:10">
      <c r="B119" s="313" t="str">
        <f>IF('Input-IS Y6'!B119="","",'Input-IS Y6'!B119)</f>
        <v xml:space="preserve">Interest   </v>
      </c>
      <c r="C119" s="567"/>
      <c r="D119" s="571" t="str">
        <f>IF(ISERROR(D$10*$C119),"",(D$10*$C119))</f>
        <v/>
      </c>
      <c r="E119" s="571" t="str">
        <f t="shared" ref="E119:J126" si="27">IF(ISERROR(E$10*$C119),"",(E$10*$C119))</f>
        <v/>
      </c>
      <c r="F119" s="571" t="str">
        <f t="shared" si="27"/>
        <v/>
      </c>
      <c r="G119" s="571" t="str">
        <f t="shared" si="27"/>
        <v/>
      </c>
      <c r="H119" s="571">
        <f t="shared" si="27"/>
        <v>0</v>
      </c>
      <c r="I119" s="571">
        <f t="shared" si="27"/>
        <v>0</v>
      </c>
      <c r="J119" s="571">
        <f t="shared" si="27"/>
        <v>0</v>
      </c>
    </row>
    <row r="120" spans="1:10" s="781" customFormat="1">
      <c r="A120" s="143"/>
      <c r="B120" s="786" t="str">
        <f>IF('Input-IS Y6'!B120="","",'Input-IS Y6'!B120)</f>
        <v>Dividends</v>
      </c>
      <c r="C120" s="791"/>
      <c r="D120" s="794" t="str">
        <f t="shared" ref="D120:D126" si="28">IF(ISERROR(D$10*$C120),"",(D$10*$C120))</f>
        <v/>
      </c>
      <c r="E120" s="794" t="str">
        <f t="shared" si="27"/>
        <v/>
      </c>
      <c r="F120" s="794" t="str">
        <f t="shared" si="27"/>
        <v/>
      </c>
      <c r="G120" s="794" t="str">
        <f t="shared" si="27"/>
        <v/>
      </c>
      <c r="H120" s="794">
        <f t="shared" si="27"/>
        <v>0</v>
      </c>
      <c r="I120" s="794">
        <f t="shared" si="27"/>
        <v>0</v>
      </c>
      <c r="J120" s="794">
        <f t="shared" si="27"/>
        <v>0</v>
      </c>
    </row>
    <row r="121" spans="1:10" s="781" customFormat="1">
      <c r="A121" s="143"/>
      <c r="B121" s="786" t="str">
        <f>IF('Input-IS Y6'!B121="","",'Input-IS Y6'!B121)</f>
        <v/>
      </c>
      <c r="C121" s="791"/>
      <c r="D121" s="794" t="str">
        <f t="shared" si="28"/>
        <v/>
      </c>
      <c r="E121" s="794" t="str">
        <f t="shared" si="27"/>
        <v/>
      </c>
      <c r="F121" s="794" t="str">
        <f t="shared" si="27"/>
        <v/>
      </c>
      <c r="G121" s="794" t="str">
        <f t="shared" si="27"/>
        <v/>
      </c>
      <c r="H121" s="794">
        <f t="shared" si="27"/>
        <v>0</v>
      </c>
      <c r="I121" s="794">
        <f t="shared" si="27"/>
        <v>0</v>
      </c>
      <c r="J121" s="794">
        <f t="shared" si="27"/>
        <v>0</v>
      </c>
    </row>
    <row r="122" spans="1:10" s="781" customFormat="1">
      <c r="A122" s="143"/>
      <c r="B122" s="786" t="str">
        <f>IF('Input-IS Y6'!B122="","",'Input-IS Y6'!B122)</f>
        <v/>
      </c>
      <c r="C122" s="791"/>
      <c r="D122" s="794" t="str">
        <f t="shared" si="28"/>
        <v/>
      </c>
      <c r="E122" s="794" t="str">
        <f t="shared" si="27"/>
        <v/>
      </c>
      <c r="F122" s="794" t="str">
        <f t="shared" si="27"/>
        <v/>
      </c>
      <c r="G122" s="794" t="str">
        <f t="shared" si="27"/>
        <v/>
      </c>
      <c r="H122" s="794">
        <f t="shared" si="27"/>
        <v>0</v>
      </c>
      <c r="I122" s="794">
        <f t="shared" si="27"/>
        <v>0</v>
      </c>
      <c r="J122" s="794">
        <f t="shared" si="27"/>
        <v>0</v>
      </c>
    </row>
    <row r="123" spans="1:10" s="781" customFormat="1">
      <c r="A123" s="143"/>
      <c r="B123" s="786" t="str">
        <f>IF('Input-IS Y6'!B123="","",'Input-IS Y6'!B123)</f>
        <v/>
      </c>
      <c r="C123" s="791"/>
      <c r="D123" s="794" t="str">
        <f t="shared" si="28"/>
        <v/>
      </c>
      <c r="E123" s="794" t="str">
        <f t="shared" si="27"/>
        <v/>
      </c>
      <c r="F123" s="794" t="str">
        <f t="shared" si="27"/>
        <v/>
      </c>
      <c r="G123" s="794" t="str">
        <f t="shared" si="27"/>
        <v/>
      </c>
      <c r="H123" s="794">
        <f t="shared" si="27"/>
        <v>0</v>
      </c>
      <c r="I123" s="794">
        <f t="shared" si="27"/>
        <v>0</v>
      </c>
      <c r="J123" s="794">
        <f t="shared" si="27"/>
        <v>0</v>
      </c>
    </row>
    <row r="124" spans="1:10" s="781" customFormat="1">
      <c r="A124" s="143"/>
      <c r="B124" s="786" t="str">
        <f>IF('Input-IS Y6'!B124="","",'Input-IS Y6'!B124)</f>
        <v/>
      </c>
      <c r="C124" s="791"/>
      <c r="D124" s="794" t="str">
        <f t="shared" si="28"/>
        <v/>
      </c>
      <c r="E124" s="794" t="str">
        <f t="shared" si="27"/>
        <v/>
      </c>
      <c r="F124" s="794" t="str">
        <f t="shared" si="27"/>
        <v/>
      </c>
      <c r="G124" s="794" t="str">
        <f t="shared" si="27"/>
        <v/>
      </c>
      <c r="H124" s="794">
        <f t="shared" si="27"/>
        <v>0</v>
      </c>
      <c r="I124" s="794">
        <f t="shared" si="27"/>
        <v>0</v>
      </c>
      <c r="J124" s="794">
        <f t="shared" si="27"/>
        <v>0</v>
      </c>
    </row>
    <row r="125" spans="1:10" s="781" customFormat="1">
      <c r="A125" s="143"/>
      <c r="B125" s="786" t="str">
        <f>IF('Input-IS Y6'!B125="","",'Input-IS Y6'!B125)</f>
        <v/>
      </c>
      <c r="C125" s="791"/>
      <c r="D125" s="794" t="str">
        <f t="shared" si="28"/>
        <v/>
      </c>
      <c r="E125" s="794" t="str">
        <f t="shared" si="27"/>
        <v/>
      </c>
      <c r="F125" s="794" t="str">
        <f t="shared" si="27"/>
        <v/>
      </c>
      <c r="G125" s="794" t="str">
        <f t="shared" si="27"/>
        <v/>
      </c>
      <c r="H125" s="794">
        <f t="shared" si="27"/>
        <v>0</v>
      </c>
      <c r="I125" s="794">
        <f t="shared" si="27"/>
        <v>0</v>
      </c>
      <c r="J125" s="794">
        <f t="shared" si="27"/>
        <v>0</v>
      </c>
    </row>
    <row r="126" spans="1:10">
      <c r="B126" s="786" t="str">
        <f>IF('Input-IS Y6'!B126="","",'Input-IS Y6'!B126)</f>
        <v/>
      </c>
      <c r="C126" s="791"/>
      <c r="D126" s="794" t="str">
        <f t="shared" si="28"/>
        <v/>
      </c>
      <c r="E126" s="794" t="str">
        <f t="shared" si="27"/>
        <v/>
      </c>
      <c r="F126" s="794" t="str">
        <f t="shared" si="27"/>
        <v/>
      </c>
      <c r="G126" s="794" t="str">
        <f t="shared" si="27"/>
        <v/>
      </c>
      <c r="H126" s="794">
        <f t="shared" si="27"/>
        <v>0</v>
      </c>
      <c r="I126" s="794">
        <f t="shared" si="27"/>
        <v>0</v>
      </c>
      <c r="J126" s="794">
        <f t="shared" si="27"/>
        <v>0</v>
      </c>
    </row>
    <row r="127" spans="1:10">
      <c r="B127" s="408" t="str">
        <f>IF(Setup!C18="","",Setup!C18)</f>
        <v/>
      </c>
      <c r="C127" s="579">
        <f>SUM(C128:C137)</f>
        <v>0</v>
      </c>
      <c r="D127" s="579">
        <f t="shared" ref="D127:J127" si="29">SUM(D128:D137)</f>
        <v>0</v>
      </c>
      <c r="E127" s="579">
        <f t="shared" si="29"/>
        <v>0</v>
      </c>
      <c r="F127" s="579">
        <f t="shared" si="29"/>
        <v>0</v>
      </c>
      <c r="G127" s="579">
        <f t="shared" si="29"/>
        <v>0</v>
      </c>
      <c r="H127" s="579">
        <f t="shared" si="29"/>
        <v>0</v>
      </c>
      <c r="I127" s="579">
        <f t="shared" si="29"/>
        <v>0</v>
      </c>
      <c r="J127" s="579">
        <f t="shared" si="29"/>
        <v>0</v>
      </c>
    </row>
    <row r="128" spans="1:10">
      <c r="B128" s="313" t="str">
        <f>IF('Input-IS Y6'!B128="","",'Input-IS Y6'!B128)</f>
        <v/>
      </c>
      <c r="C128" s="567"/>
      <c r="D128" s="571" t="str">
        <f>IF(ISERROR(D$10*$C128),"",(D$10*$C128))</f>
        <v/>
      </c>
      <c r="E128" s="571" t="str">
        <f t="shared" ref="E128:J137" si="30">IF(ISERROR(E$10*$C128),"",(E$10*$C128))</f>
        <v/>
      </c>
      <c r="F128" s="571" t="str">
        <f t="shared" si="30"/>
        <v/>
      </c>
      <c r="G128" s="571" t="str">
        <f t="shared" si="30"/>
        <v/>
      </c>
      <c r="H128" s="571">
        <f t="shared" si="30"/>
        <v>0</v>
      </c>
      <c r="I128" s="571">
        <f t="shared" si="30"/>
        <v>0</v>
      </c>
      <c r="J128" s="571">
        <f t="shared" si="30"/>
        <v>0</v>
      </c>
    </row>
    <row r="129" spans="1:10" s="781" customFormat="1">
      <c r="A129" s="143"/>
      <c r="B129" s="786" t="str">
        <f>IF('Input-IS Y6'!B129="","",'Input-IS Y6'!B129)</f>
        <v/>
      </c>
      <c r="C129" s="791"/>
      <c r="D129" s="794" t="str">
        <f t="shared" ref="D129:D137" si="31">IF(ISERROR(D$10*$C129),"",(D$10*$C129))</f>
        <v/>
      </c>
      <c r="E129" s="794" t="str">
        <f t="shared" si="30"/>
        <v/>
      </c>
      <c r="F129" s="794" t="str">
        <f t="shared" si="30"/>
        <v/>
      </c>
      <c r="G129" s="794" t="str">
        <f t="shared" si="30"/>
        <v/>
      </c>
      <c r="H129" s="794">
        <f t="shared" si="30"/>
        <v>0</v>
      </c>
      <c r="I129" s="794">
        <f t="shared" si="30"/>
        <v>0</v>
      </c>
      <c r="J129" s="794">
        <f t="shared" si="30"/>
        <v>0</v>
      </c>
    </row>
    <row r="130" spans="1:10" s="781" customFormat="1">
      <c r="A130" s="143"/>
      <c r="B130" s="786" t="str">
        <f>IF('Input-IS Y6'!B130="","",'Input-IS Y6'!B130)</f>
        <v/>
      </c>
      <c r="C130" s="791"/>
      <c r="D130" s="794" t="str">
        <f t="shared" si="31"/>
        <v/>
      </c>
      <c r="E130" s="794" t="str">
        <f t="shared" si="30"/>
        <v/>
      </c>
      <c r="F130" s="794" t="str">
        <f t="shared" si="30"/>
        <v/>
      </c>
      <c r="G130" s="794" t="str">
        <f t="shared" si="30"/>
        <v/>
      </c>
      <c r="H130" s="794">
        <f t="shared" si="30"/>
        <v>0</v>
      </c>
      <c r="I130" s="794">
        <f t="shared" si="30"/>
        <v>0</v>
      </c>
      <c r="J130" s="794">
        <f t="shared" si="30"/>
        <v>0</v>
      </c>
    </row>
    <row r="131" spans="1:10" s="781" customFormat="1">
      <c r="A131" s="143"/>
      <c r="B131" s="786" t="str">
        <f>IF('Input-IS Y6'!B131="","",'Input-IS Y6'!B131)</f>
        <v/>
      </c>
      <c r="C131" s="791"/>
      <c r="D131" s="794" t="str">
        <f t="shared" si="31"/>
        <v/>
      </c>
      <c r="E131" s="794" t="str">
        <f t="shared" si="30"/>
        <v/>
      </c>
      <c r="F131" s="794" t="str">
        <f t="shared" si="30"/>
        <v/>
      </c>
      <c r="G131" s="794" t="str">
        <f t="shared" si="30"/>
        <v/>
      </c>
      <c r="H131" s="794">
        <f t="shared" si="30"/>
        <v>0</v>
      </c>
      <c r="I131" s="794">
        <f t="shared" si="30"/>
        <v>0</v>
      </c>
      <c r="J131" s="794">
        <f t="shared" si="30"/>
        <v>0</v>
      </c>
    </row>
    <row r="132" spans="1:10" s="781" customFormat="1">
      <c r="A132" s="143"/>
      <c r="B132" s="786" t="str">
        <f>IF('Input-IS Y6'!B132="","",'Input-IS Y6'!B132)</f>
        <v/>
      </c>
      <c r="C132" s="791"/>
      <c r="D132" s="794" t="str">
        <f t="shared" si="31"/>
        <v/>
      </c>
      <c r="E132" s="794" t="str">
        <f t="shared" si="30"/>
        <v/>
      </c>
      <c r="F132" s="794" t="str">
        <f t="shared" si="30"/>
        <v/>
      </c>
      <c r="G132" s="794" t="str">
        <f t="shared" si="30"/>
        <v/>
      </c>
      <c r="H132" s="794">
        <f t="shared" si="30"/>
        <v>0</v>
      </c>
      <c r="I132" s="794">
        <f t="shared" si="30"/>
        <v>0</v>
      </c>
      <c r="J132" s="794">
        <f t="shared" si="30"/>
        <v>0</v>
      </c>
    </row>
    <row r="133" spans="1:10" s="781" customFormat="1">
      <c r="A133" s="143"/>
      <c r="B133" s="786" t="str">
        <f>IF('Input-IS Y6'!B133="","",'Input-IS Y6'!B133)</f>
        <v/>
      </c>
      <c r="C133" s="791"/>
      <c r="D133" s="794" t="str">
        <f t="shared" si="31"/>
        <v/>
      </c>
      <c r="E133" s="794" t="str">
        <f t="shared" si="30"/>
        <v/>
      </c>
      <c r="F133" s="794" t="str">
        <f t="shared" si="30"/>
        <v/>
      </c>
      <c r="G133" s="794" t="str">
        <f t="shared" si="30"/>
        <v/>
      </c>
      <c r="H133" s="794">
        <f t="shared" si="30"/>
        <v>0</v>
      </c>
      <c r="I133" s="794">
        <f t="shared" si="30"/>
        <v>0</v>
      </c>
      <c r="J133" s="794">
        <f t="shared" si="30"/>
        <v>0</v>
      </c>
    </row>
    <row r="134" spans="1:10" s="781" customFormat="1">
      <c r="A134" s="143"/>
      <c r="B134" s="786" t="str">
        <f>IF('Input-IS Y6'!B134="","",'Input-IS Y6'!B134)</f>
        <v/>
      </c>
      <c r="C134" s="791"/>
      <c r="D134" s="794" t="str">
        <f t="shared" si="31"/>
        <v/>
      </c>
      <c r="E134" s="794" t="str">
        <f t="shared" si="30"/>
        <v/>
      </c>
      <c r="F134" s="794" t="str">
        <f t="shared" si="30"/>
        <v/>
      </c>
      <c r="G134" s="794" t="str">
        <f t="shared" si="30"/>
        <v/>
      </c>
      <c r="H134" s="794">
        <f t="shared" si="30"/>
        <v>0</v>
      </c>
      <c r="I134" s="794">
        <f t="shared" si="30"/>
        <v>0</v>
      </c>
      <c r="J134" s="794">
        <f t="shared" si="30"/>
        <v>0</v>
      </c>
    </row>
    <row r="135" spans="1:10" s="781" customFormat="1">
      <c r="A135" s="143"/>
      <c r="B135" s="786" t="str">
        <f>IF('Input-IS Y6'!B135="","",'Input-IS Y6'!B135)</f>
        <v/>
      </c>
      <c r="C135" s="791"/>
      <c r="D135" s="794" t="str">
        <f t="shared" si="31"/>
        <v/>
      </c>
      <c r="E135" s="794" t="str">
        <f t="shared" si="30"/>
        <v/>
      </c>
      <c r="F135" s="794" t="str">
        <f t="shared" si="30"/>
        <v/>
      </c>
      <c r="G135" s="794" t="str">
        <f t="shared" si="30"/>
        <v/>
      </c>
      <c r="H135" s="794">
        <f t="shared" si="30"/>
        <v>0</v>
      </c>
      <c r="I135" s="794">
        <f t="shared" si="30"/>
        <v>0</v>
      </c>
      <c r="J135" s="794">
        <f t="shared" si="30"/>
        <v>0</v>
      </c>
    </row>
    <row r="136" spans="1:10" s="781" customFormat="1">
      <c r="A136" s="143"/>
      <c r="B136" s="786" t="str">
        <f>IF('Input-IS Y6'!B136="","",'Input-IS Y6'!B136)</f>
        <v/>
      </c>
      <c r="C136" s="791"/>
      <c r="D136" s="794" t="str">
        <f t="shared" si="31"/>
        <v/>
      </c>
      <c r="E136" s="794" t="str">
        <f t="shared" si="30"/>
        <v/>
      </c>
      <c r="F136" s="794" t="str">
        <f t="shared" si="30"/>
        <v/>
      </c>
      <c r="G136" s="794" t="str">
        <f t="shared" si="30"/>
        <v/>
      </c>
      <c r="H136" s="794">
        <f t="shared" si="30"/>
        <v>0</v>
      </c>
      <c r="I136" s="794">
        <f t="shared" si="30"/>
        <v>0</v>
      </c>
      <c r="J136" s="794">
        <f t="shared" si="30"/>
        <v>0</v>
      </c>
    </row>
    <row r="137" spans="1:10">
      <c r="B137" s="786" t="str">
        <f>IF('Input-IS Y6'!B137="","",'Input-IS Y6'!B137)</f>
        <v/>
      </c>
      <c r="C137" s="791"/>
      <c r="D137" s="794" t="str">
        <f t="shared" si="31"/>
        <v/>
      </c>
      <c r="E137" s="794" t="str">
        <f t="shared" si="30"/>
        <v/>
      </c>
      <c r="F137" s="794" t="str">
        <f t="shared" si="30"/>
        <v/>
      </c>
      <c r="G137" s="794" t="str">
        <f t="shared" si="30"/>
        <v/>
      </c>
      <c r="H137" s="794">
        <f t="shared" si="30"/>
        <v>0</v>
      </c>
      <c r="I137" s="794">
        <f t="shared" si="30"/>
        <v>0</v>
      </c>
      <c r="J137" s="794">
        <f t="shared" si="30"/>
        <v>0</v>
      </c>
    </row>
    <row r="138" spans="1:10">
      <c r="B138" s="408" t="str">
        <f>IF(Setup!C19="","",Setup!C19)</f>
        <v/>
      </c>
      <c r="C138" s="579">
        <f>SUM(C139:C148)</f>
        <v>0</v>
      </c>
      <c r="D138" s="579">
        <f t="shared" ref="D138:J138" si="32">SUM(D139:D148)</f>
        <v>0</v>
      </c>
      <c r="E138" s="579">
        <f t="shared" si="32"/>
        <v>0</v>
      </c>
      <c r="F138" s="579">
        <f t="shared" si="32"/>
        <v>0</v>
      </c>
      <c r="G138" s="579">
        <f t="shared" si="32"/>
        <v>0</v>
      </c>
      <c r="H138" s="579">
        <f t="shared" si="32"/>
        <v>0</v>
      </c>
      <c r="I138" s="579">
        <f t="shared" si="32"/>
        <v>0</v>
      </c>
      <c r="J138" s="579">
        <f t="shared" si="32"/>
        <v>0</v>
      </c>
    </row>
    <row r="139" spans="1:10">
      <c r="B139" s="313" t="str">
        <f>IF('Input-IS Y6'!B139="","",'Input-IS Y6'!B139)</f>
        <v/>
      </c>
      <c r="C139" s="567"/>
      <c r="D139" s="571" t="str">
        <f>IF(ISERROR(D$10*$C139),"",(D$10*$C139))</f>
        <v/>
      </c>
      <c r="E139" s="571" t="str">
        <f t="shared" ref="E139:J148" si="33">IF(ISERROR(E$10*$C139),"",(E$10*$C139))</f>
        <v/>
      </c>
      <c r="F139" s="571" t="str">
        <f t="shared" si="33"/>
        <v/>
      </c>
      <c r="G139" s="571" t="str">
        <f t="shared" si="33"/>
        <v/>
      </c>
      <c r="H139" s="571">
        <f t="shared" si="33"/>
        <v>0</v>
      </c>
      <c r="I139" s="571">
        <f t="shared" si="33"/>
        <v>0</v>
      </c>
      <c r="J139" s="571">
        <f t="shared" si="33"/>
        <v>0</v>
      </c>
    </row>
    <row r="140" spans="1:10" s="781" customFormat="1">
      <c r="A140" s="143"/>
      <c r="B140" s="786" t="str">
        <f>IF('Input-IS Y6'!B140="","",'Input-IS Y6'!B140)</f>
        <v/>
      </c>
      <c r="C140" s="791"/>
      <c r="D140" s="794" t="str">
        <f t="shared" ref="D140:D148" si="34">IF(ISERROR(D$10*$C140),"",(D$10*$C140))</f>
        <v/>
      </c>
      <c r="E140" s="794" t="str">
        <f t="shared" si="33"/>
        <v/>
      </c>
      <c r="F140" s="794" t="str">
        <f t="shared" si="33"/>
        <v/>
      </c>
      <c r="G140" s="794" t="str">
        <f t="shared" si="33"/>
        <v/>
      </c>
      <c r="H140" s="794">
        <f t="shared" si="33"/>
        <v>0</v>
      </c>
      <c r="I140" s="794">
        <f t="shared" si="33"/>
        <v>0</v>
      </c>
      <c r="J140" s="794">
        <f t="shared" si="33"/>
        <v>0</v>
      </c>
    </row>
    <row r="141" spans="1:10" s="781" customFormat="1">
      <c r="A141" s="143"/>
      <c r="B141" s="786" t="str">
        <f>IF('Input-IS Y6'!B141="","",'Input-IS Y6'!B141)</f>
        <v/>
      </c>
      <c r="C141" s="791"/>
      <c r="D141" s="794" t="str">
        <f t="shared" si="34"/>
        <v/>
      </c>
      <c r="E141" s="794" t="str">
        <f t="shared" si="33"/>
        <v/>
      </c>
      <c r="F141" s="794" t="str">
        <f t="shared" si="33"/>
        <v/>
      </c>
      <c r="G141" s="794" t="str">
        <f t="shared" si="33"/>
        <v/>
      </c>
      <c r="H141" s="794">
        <f t="shared" si="33"/>
        <v>0</v>
      </c>
      <c r="I141" s="794">
        <f t="shared" si="33"/>
        <v>0</v>
      </c>
      <c r="J141" s="794">
        <f t="shared" si="33"/>
        <v>0</v>
      </c>
    </row>
    <row r="142" spans="1:10" s="781" customFormat="1">
      <c r="A142" s="143"/>
      <c r="B142" s="786" t="str">
        <f>IF('Input-IS Y6'!B142="","",'Input-IS Y6'!B142)</f>
        <v/>
      </c>
      <c r="C142" s="791"/>
      <c r="D142" s="794" t="str">
        <f t="shared" si="34"/>
        <v/>
      </c>
      <c r="E142" s="794" t="str">
        <f t="shared" si="33"/>
        <v/>
      </c>
      <c r="F142" s="794" t="str">
        <f t="shared" si="33"/>
        <v/>
      </c>
      <c r="G142" s="794" t="str">
        <f t="shared" si="33"/>
        <v/>
      </c>
      <c r="H142" s="794">
        <f t="shared" si="33"/>
        <v>0</v>
      </c>
      <c r="I142" s="794">
        <f t="shared" si="33"/>
        <v>0</v>
      </c>
      <c r="J142" s="794">
        <f t="shared" si="33"/>
        <v>0</v>
      </c>
    </row>
    <row r="143" spans="1:10" s="781" customFormat="1">
      <c r="A143" s="143"/>
      <c r="B143" s="786" t="str">
        <f>IF('Input-IS Y6'!B143="","",'Input-IS Y6'!B143)</f>
        <v/>
      </c>
      <c r="C143" s="791"/>
      <c r="D143" s="794" t="str">
        <f t="shared" si="34"/>
        <v/>
      </c>
      <c r="E143" s="794" t="str">
        <f t="shared" si="33"/>
        <v/>
      </c>
      <c r="F143" s="794" t="str">
        <f t="shared" si="33"/>
        <v/>
      </c>
      <c r="G143" s="794" t="str">
        <f t="shared" si="33"/>
        <v/>
      </c>
      <c r="H143" s="794">
        <f t="shared" si="33"/>
        <v>0</v>
      </c>
      <c r="I143" s="794">
        <f t="shared" si="33"/>
        <v>0</v>
      </c>
      <c r="J143" s="794">
        <f t="shared" si="33"/>
        <v>0</v>
      </c>
    </row>
    <row r="144" spans="1:10" s="781" customFormat="1">
      <c r="A144" s="143"/>
      <c r="B144" s="786" t="str">
        <f>IF('Input-IS Y6'!B144="","",'Input-IS Y6'!B144)</f>
        <v/>
      </c>
      <c r="C144" s="791"/>
      <c r="D144" s="794" t="str">
        <f t="shared" si="34"/>
        <v/>
      </c>
      <c r="E144" s="794" t="str">
        <f t="shared" si="33"/>
        <v/>
      </c>
      <c r="F144" s="794" t="str">
        <f t="shared" si="33"/>
        <v/>
      </c>
      <c r="G144" s="794" t="str">
        <f t="shared" si="33"/>
        <v/>
      </c>
      <c r="H144" s="794">
        <f t="shared" si="33"/>
        <v>0</v>
      </c>
      <c r="I144" s="794">
        <f t="shared" si="33"/>
        <v>0</v>
      </c>
      <c r="J144" s="794">
        <f t="shared" si="33"/>
        <v>0</v>
      </c>
    </row>
    <row r="145" spans="1:10" s="781" customFormat="1">
      <c r="A145" s="143"/>
      <c r="B145" s="786" t="str">
        <f>IF('Input-IS Y6'!B145="","",'Input-IS Y6'!B145)</f>
        <v/>
      </c>
      <c r="C145" s="791"/>
      <c r="D145" s="794" t="str">
        <f t="shared" si="34"/>
        <v/>
      </c>
      <c r="E145" s="794" t="str">
        <f t="shared" si="33"/>
        <v/>
      </c>
      <c r="F145" s="794" t="str">
        <f t="shared" si="33"/>
        <v/>
      </c>
      <c r="G145" s="794" t="str">
        <f t="shared" si="33"/>
        <v/>
      </c>
      <c r="H145" s="794">
        <f t="shared" si="33"/>
        <v>0</v>
      </c>
      <c r="I145" s="794">
        <f t="shared" si="33"/>
        <v>0</v>
      </c>
      <c r="J145" s="794">
        <f t="shared" si="33"/>
        <v>0</v>
      </c>
    </row>
    <row r="146" spans="1:10" s="781" customFormat="1">
      <c r="A146" s="143"/>
      <c r="B146" s="786" t="str">
        <f>IF('Input-IS Y6'!B146="","",'Input-IS Y6'!B146)</f>
        <v/>
      </c>
      <c r="C146" s="791"/>
      <c r="D146" s="794" t="str">
        <f t="shared" si="34"/>
        <v/>
      </c>
      <c r="E146" s="794" t="str">
        <f t="shared" si="33"/>
        <v/>
      </c>
      <c r="F146" s="794" t="str">
        <f t="shared" si="33"/>
        <v/>
      </c>
      <c r="G146" s="794" t="str">
        <f t="shared" si="33"/>
        <v/>
      </c>
      <c r="H146" s="794">
        <f t="shared" si="33"/>
        <v>0</v>
      </c>
      <c r="I146" s="794">
        <f t="shared" si="33"/>
        <v>0</v>
      </c>
      <c r="J146" s="794">
        <f t="shared" si="33"/>
        <v>0</v>
      </c>
    </row>
    <row r="147" spans="1:10" s="781" customFormat="1">
      <c r="A147" s="143"/>
      <c r="B147" s="786" t="str">
        <f>IF('Input-IS Y6'!B147="","",'Input-IS Y6'!B147)</f>
        <v/>
      </c>
      <c r="C147" s="791"/>
      <c r="D147" s="794" t="str">
        <f t="shared" si="34"/>
        <v/>
      </c>
      <c r="E147" s="794" t="str">
        <f t="shared" si="33"/>
        <v/>
      </c>
      <c r="F147" s="794" t="str">
        <f t="shared" si="33"/>
        <v/>
      </c>
      <c r="G147" s="794" t="str">
        <f t="shared" si="33"/>
        <v/>
      </c>
      <c r="H147" s="794">
        <f t="shared" si="33"/>
        <v>0</v>
      </c>
      <c r="I147" s="794">
        <f t="shared" si="33"/>
        <v>0</v>
      </c>
      <c r="J147" s="794">
        <f t="shared" si="33"/>
        <v>0</v>
      </c>
    </row>
    <row r="148" spans="1:10">
      <c r="B148" s="786" t="str">
        <f>IF('Input-IS Y6'!B148="","",'Input-IS Y6'!B148)</f>
        <v/>
      </c>
      <c r="C148" s="791"/>
      <c r="D148" s="794" t="str">
        <f t="shared" si="34"/>
        <v/>
      </c>
      <c r="E148" s="794" t="str">
        <f t="shared" si="33"/>
        <v/>
      </c>
      <c r="F148" s="794" t="str">
        <f t="shared" si="33"/>
        <v/>
      </c>
      <c r="G148" s="794" t="str">
        <f t="shared" si="33"/>
        <v/>
      </c>
      <c r="H148" s="794">
        <f t="shared" si="33"/>
        <v>0</v>
      </c>
      <c r="I148" s="794">
        <f t="shared" si="33"/>
        <v>0</v>
      </c>
      <c r="J148" s="794">
        <f t="shared" si="33"/>
        <v>0</v>
      </c>
    </row>
    <row r="149" spans="1:10" ht="13.5" thickBot="1">
      <c r="B149" s="427" t="s">
        <v>19</v>
      </c>
      <c r="C149" s="600">
        <f>IF(ISERROR(C104+C83),"",(C104+C83))</f>
        <v>0</v>
      </c>
      <c r="D149" s="600">
        <f>IF(ISERROR(D104+D83),"",(D104+D83))</f>
        <v>0</v>
      </c>
      <c r="E149" s="600">
        <f t="shared" ref="E149:J149" si="35">IF(ISERROR(E104+E83),"",(E104+E83))</f>
        <v>0</v>
      </c>
      <c r="F149" s="600">
        <f t="shared" si="35"/>
        <v>0</v>
      </c>
      <c r="G149" s="600">
        <f t="shared" si="35"/>
        <v>0</v>
      </c>
      <c r="H149" s="600">
        <f t="shared" si="35"/>
        <v>0</v>
      </c>
      <c r="I149" s="600">
        <f t="shared" si="35"/>
        <v>0</v>
      </c>
      <c r="J149" s="600">
        <f t="shared" si="35"/>
        <v>0</v>
      </c>
    </row>
    <row r="150" spans="1:10" ht="13.5" thickBot="1">
      <c r="B150" s="428" t="s">
        <v>7</v>
      </c>
      <c r="C150" s="601">
        <f>IF(ISERROR(C81+C149),"",(C81+C149))</f>
        <v>0</v>
      </c>
      <c r="D150" s="601">
        <f t="shared" ref="D150:J150" si="36">IF(ISERROR(SUM(D81+D149)),"",(D81+D149))</f>
        <v>0</v>
      </c>
      <c r="E150" s="601">
        <f t="shared" si="36"/>
        <v>0</v>
      </c>
      <c r="F150" s="601">
        <f t="shared" si="36"/>
        <v>0</v>
      </c>
      <c r="G150" s="601">
        <f t="shared" si="36"/>
        <v>0</v>
      </c>
      <c r="H150" s="601">
        <f t="shared" si="36"/>
        <v>0</v>
      </c>
      <c r="I150" s="601">
        <f t="shared" si="36"/>
        <v>0</v>
      </c>
      <c r="J150" s="602">
        <f t="shared" si="36"/>
        <v>0</v>
      </c>
    </row>
    <row r="151" spans="1:10" ht="6" customHeight="1">
      <c r="D151" s="405"/>
      <c r="E151" s="405"/>
      <c r="F151" s="405"/>
      <c r="G151" s="405"/>
      <c r="H151" s="405"/>
      <c r="I151" s="405"/>
      <c r="J151" s="405"/>
    </row>
    <row r="152" spans="1:10" ht="13.5" thickBot="1">
      <c r="B152" s="212"/>
      <c r="C152" s="91" t="str">
        <f>IF(C29="","",C29)</f>
        <v>Total</v>
      </c>
      <c r="D152" s="406" t="str">
        <f t="shared" ref="D152:J152" si="37">IF(D29="","",D29)</f>
        <v>Training</v>
      </c>
      <c r="E152" s="406" t="str">
        <f t="shared" si="37"/>
        <v>Conference</v>
      </c>
      <c r="F152" s="406" t="str">
        <f t="shared" si="37"/>
        <v>Research</v>
      </c>
      <c r="G152" s="406" t="str">
        <f t="shared" si="37"/>
        <v>Publications</v>
      </c>
      <c r="H152" s="406" t="str">
        <f t="shared" si="37"/>
        <v/>
      </c>
      <c r="I152" s="406" t="str">
        <f t="shared" si="37"/>
        <v/>
      </c>
      <c r="J152" s="406" t="str">
        <f t="shared" si="37"/>
        <v/>
      </c>
    </row>
    <row r="153" spans="1:10">
      <c r="B153" s="214" t="s">
        <v>22</v>
      </c>
      <c r="C153" s="12"/>
      <c r="D153" s="407"/>
      <c r="E153" s="407"/>
      <c r="F153" s="407"/>
      <c r="G153" s="407"/>
      <c r="H153" s="407"/>
      <c r="I153" s="407"/>
      <c r="J153" s="407"/>
    </row>
    <row r="154" spans="1:10" s="20" customFormat="1">
      <c r="A154" s="143"/>
      <c r="B154" s="215" t="s">
        <v>10</v>
      </c>
      <c r="C154" s="586">
        <f>SUM(C155:C204)</f>
        <v>0</v>
      </c>
      <c r="D154" s="603">
        <f t="shared" ref="D154:J154" si="38">SUM(D155:D204)</f>
        <v>0</v>
      </c>
      <c r="E154" s="603">
        <f t="shared" si="38"/>
        <v>0</v>
      </c>
      <c r="F154" s="603">
        <f t="shared" si="38"/>
        <v>0</v>
      </c>
      <c r="G154" s="603">
        <f t="shared" si="38"/>
        <v>0</v>
      </c>
      <c r="H154" s="603">
        <f t="shared" si="38"/>
        <v>0</v>
      </c>
      <c r="I154" s="603">
        <f t="shared" si="38"/>
        <v>0</v>
      </c>
      <c r="J154" s="603">
        <f t="shared" si="38"/>
        <v>0</v>
      </c>
    </row>
    <row r="155" spans="1:10">
      <c r="B155" s="313" t="str">
        <f>IF('Input-IS Y6'!B155="","",'Input-IS Y6'!B155)</f>
        <v>Salaries/Wages/Benefits</v>
      </c>
      <c r="C155" s="568">
        <f t="shared" ref="C155:C204" si="39">SUM(D155:J155)</f>
        <v>0</v>
      </c>
      <c r="D155" s="567"/>
      <c r="E155" s="567"/>
      <c r="F155" s="567"/>
      <c r="G155" s="567"/>
      <c r="H155" s="567"/>
      <c r="I155" s="567"/>
      <c r="J155" s="567"/>
    </row>
    <row r="156" spans="1:10">
      <c r="B156" s="313" t="str">
        <f>IF('Input-IS Y6'!B156="","",'Input-IS Y6'!B156)</f>
        <v>Professional Fees</v>
      </c>
      <c r="C156" s="568">
        <f t="shared" si="39"/>
        <v>0</v>
      </c>
      <c r="D156" s="567"/>
      <c r="E156" s="567"/>
      <c r="F156" s="567"/>
      <c r="G156" s="567"/>
      <c r="H156" s="567"/>
      <c r="I156" s="567"/>
      <c r="J156" s="567"/>
    </row>
    <row r="157" spans="1:10">
      <c r="B157" s="313" t="str">
        <f>IF('Input-IS Y6'!B157="","",'Input-IS Y6'!B157)</f>
        <v>Translation Fees</v>
      </c>
      <c r="C157" s="568">
        <f t="shared" si="39"/>
        <v>0</v>
      </c>
      <c r="D157" s="567"/>
      <c r="E157" s="567"/>
      <c r="F157" s="567"/>
      <c r="G157" s="567"/>
      <c r="H157" s="567"/>
      <c r="I157" s="567"/>
      <c r="J157" s="567"/>
    </row>
    <row r="158" spans="1:10">
      <c r="B158" s="313" t="str">
        <f>IF('Input-IS Y6'!B158="","",'Input-IS Y6'!B158)</f>
        <v>Meals &amp; Incidentals Expenses</v>
      </c>
      <c r="C158" s="568">
        <f t="shared" si="39"/>
        <v>0</v>
      </c>
      <c r="D158" s="567"/>
      <c r="E158" s="567"/>
      <c r="F158" s="567"/>
      <c r="G158" s="567"/>
      <c r="H158" s="567"/>
      <c r="I158" s="567"/>
      <c r="J158" s="567"/>
    </row>
    <row r="159" spans="1:10">
      <c r="B159" s="313" t="str">
        <f>IF('Input-IS Y6'!B159="","",'Input-IS Y6'!B159)</f>
        <v>Lodging</v>
      </c>
      <c r="C159" s="568">
        <f t="shared" si="39"/>
        <v>0</v>
      </c>
      <c r="D159" s="567"/>
      <c r="E159" s="567"/>
      <c r="F159" s="567"/>
      <c r="G159" s="567"/>
      <c r="H159" s="567"/>
      <c r="I159" s="567"/>
      <c r="J159" s="567"/>
    </row>
    <row r="160" spans="1:10">
      <c r="B160" s="313" t="str">
        <f>IF('Input-IS Y6'!B160="","",'Input-IS Y6'!B160)</f>
        <v>Fares/Tickets</v>
      </c>
      <c r="C160" s="568">
        <f t="shared" si="39"/>
        <v>0</v>
      </c>
      <c r="D160" s="567"/>
      <c r="E160" s="567"/>
      <c r="F160" s="567"/>
      <c r="G160" s="567"/>
      <c r="H160" s="567"/>
      <c r="I160" s="567"/>
      <c r="J160" s="567"/>
    </row>
    <row r="161" spans="2:10">
      <c r="B161" s="313" t="str">
        <f>IF('Input-IS Y6'!B161="","",'Input-IS Y6'!B161)</f>
        <v>Awards (Conference, Training etc.)</v>
      </c>
      <c r="C161" s="568">
        <f t="shared" si="39"/>
        <v>0</v>
      </c>
      <c r="D161" s="567"/>
      <c r="E161" s="567"/>
      <c r="F161" s="567"/>
      <c r="G161" s="567"/>
      <c r="H161" s="567"/>
      <c r="I161" s="567"/>
      <c r="J161" s="567"/>
    </row>
    <row r="162" spans="2:10">
      <c r="B162" s="313" t="str">
        <f>IF('Input-IS Y6'!B162="","",'Input-IS Y6'!B162)</f>
        <v>Printing/Copying</v>
      </c>
      <c r="C162" s="568">
        <f t="shared" si="39"/>
        <v>0</v>
      </c>
      <c r="D162" s="567"/>
      <c r="E162" s="567"/>
      <c r="F162" s="567"/>
      <c r="G162" s="567"/>
      <c r="H162" s="567"/>
      <c r="I162" s="567"/>
      <c r="J162" s="567"/>
    </row>
    <row r="163" spans="2:10">
      <c r="B163" s="313" t="str">
        <f>IF('Input-IS Y6'!B163="","",'Input-IS Y6'!B163)</f>
        <v>Equipment Rental/Maintenance</v>
      </c>
      <c r="C163" s="568">
        <f t="shared" si="39"/>
        <v>0</v>
      </c>
      <c r="D163" s="567"/>
      <c r="E163" s="567"/>
      <c r="F163" s="567"/>
      <c r="G163" s="567"/>
      <c r="H163" s="567"/>
      <c r="I163" s="567"/>
      <c r="J163" s="567"/>
    </row>
    <row r="164" spans="2:10">
      <c r="B164" s="313" t="str">
        <f>IF('Input-IS Y6'!B164="","",'Input-IS Y6'!B164)</f>
        <v>Venue Rental</v>
      </c>
      <c r="C164" s="568">
        <f t="shared" si="39"/>
        <v>0</v>
      </c>
      <c r="D164" s="567"/>
      <c r="E164" s="567"/>
      <c r="F164" s="567"/>
      <c r="G164" s="567"/>
      <c r="H164" s="567"/>
      <c r="I164" s="567"/>
      <c r="J164" s="567"/>
    </row>
    <row r="165" spans="2:10">
      <c r="B165" s="313" t="str">
        <f>IF('Input-IS Y6'!B165="","",'Input-IS Y6'!B165)</f>
        <v>Transportation</v>
      </c>
      <c r="C165" s="568">
        <f t="shared" si="39"/>
        <v>0</v>
      </c>
      <c r="D165" s="567"/>
      <c r="E165" s="567"/>
      <c r="F165" s="567"/>
      <c r="G165" s="567"/>
      <c r="H165" s="567"/>
      <c r="I165" s="567"/>
      <c r="J165" s="567"/>
    </row>
    <row r="166" spans="2:10">
      <c r="B166" s="313" t="str">
        <f>IF('Input-IS Y6'!B166="","",'Input-IS Y6'!B166)</f>
        <v>Misc. Travel Expenses</v>
      </c>
      <c r="C166" s="568">
        <f t="shared" si="39"/>
        <v>0</v>
      </c>
      <c r="D166" s="567"/>
      <c r="E166" s="567"/>
      <c r="F166" s="567"/>
      <c r="G166" s="567"/>
      <c r="H166" s="567"/>
      <c r="I166" s="567"/>
      <c r="J166" s="567"/>
    </row>
    <row r="167" spans="2:10">
      <c r="B167" s="313" t="str">
        <f>IF('Input-IS Y6'!B167="","",'Input-IS Y6'!B167)</f>
        <v>Fundraising</v>
      </c>
      <c r="C167" s="568">
        <f t="shared" si="39"/>
        <v>0</v>
      </c>
      <c r="D167" s="567"/>
      <c r="E167" s="567"/>
      <c r="F167" s="567"/>
      <c r="G167" s="567"/>
      <c r="H167" s="567"/>
      <c r="I167" s="567"/>
      <c r="J167" s="567"/>
    </row>
    <row r="168" spans="2:10">
      <c r="B168" s="313" t="str">
        <f>IF('Input-IS Y6'!B168="","",'Input-IS Y6'!B168)</f>
        <v>Advertise, network &amp; visibility</v>
      </c>
      <c r="C168" s="568">
        <f t="shared" si="39"/>
        <v>0</v>
      </c>
      <c r="D168" s="567"/>
      <c r="E168" s="567"/>
      <c r="F168" s="567"/>
      <c r="G168" s="567"/>
      <c r="H168" s="567"/>
      <c r="I168" s="567"/>
      <c r="J168" s="567"/>
    </row>
    <row r="169" spans="2:10">
      <c r="B169" s="313" t="str">
        <f>IF('Input-IS Y6'!B169="","",'Input-IS Y6'!B169)</f>
        <v>Accounting/Legal Fees</v>
      </c>
      <c r="C169" s="568">
        <f t="shared" si="39"/>
        <v>0</v>
      </c>
      <c r="D169" s="567"/>
      <c r="E169" s="567"/>
      <c r="F169" s="567"/>
      <c r="G169" s="567"/>
      <c r="H169" s="567"/>
      <c r="I169" s="567"/>
      <c r="J169" s="567"/>
    </row>
    <row r="170" spans="2:10">
      <c r="B170" s="313" t="str">
        <f>IF('Input-IS Y6'!B170="","",'Input-IS Y6'!B170)</f>
        <v>Postage/Shipping/Delivery</v>
      </c>
      <c r="C170" s="568">
        <f t="shared" si="39"/>
        <v>0</v>
      </c>
      <c r="D170" s="567"/>
      <c r="E170" s="567"/>
      <c r="F170" s="567"/>
      <c r="G170" s="567"/>
      <c r="H170" s="567"/>
      <c r="I170" s="567"/>
      <c r="J170" s="567"/>
    </row>
    <row r="171" spans="2:10">
      <c r="B171" s="313" t="str">
        <f>IF('Input-IS Y6'!B171="","",'Input-IS Y6'!B171)</f>
        <v>Communication</v>
      </c>
      <c r="C171" s="568">
        <f t="shared" si="39"/>
        <v>0</v>
      </c>
      <c r="D171" s="567"/>
      <c r="E171" s="567"/>
      <c r="F171" s="567"/>
      <c r="G171" s="567"/>
      <c r="H171" s="567"/>
      <c r="I171" s="567"/>
      <c r="J171" s="567"/>
    </row>
    <row r="172" spans="2:10">
      <c r="B172" s="313" t="str">
        <f>IF('Input-IS Y6'!B172="","",'Input-IS Y6'!B172)</f>
        <v>Network/Website Maintenance</v>
      </c>
      <c r="C172" s="568">
        <f t="shared" si="39"/>
        <v>0</v>
      </c>
      <c r="D172" s="567"/>
      <c r="E172" s="567"/>
      <c r="F172" s="567"/>
      <c r="G172" s="567"/>
      <c r="H172" s="567"/>
      <c r="I172" s="567"/>
      <c r="J172" s="567"/>
    </row>
    <row r="173" spans="2:10">
      <c r="B173" s="313" t="str">
        <f>IF('Input-IS Y6'!B173="","",'Input-IS Y6'!B173)</f>
        <v>Conference/Meeting Fees</v>
      </c>
      <c r="C173" s="568">
        <f t="shared" si="39"/>
        <v>0</v>
      </c>
      <c r="D173" s="567"/>
      <c r="E173" s="567"/>
      <c r="F173" s="567"/>
      <c r="G173" s="567"/>
      <c r="H173" s="567"/>
      <c r="I173" s="567"/>
      <c r="J173" s="567"/>
    </row>
    <row r="174" spans="2:10">
      <c r="B174" s="313" t="str">
        <f>IF('Input-IS Y6'!B174="","",'Input-IS Y6'!B174)</f>
        <v>Stationary</v>
      </c>
      <c r="C174" s="568">
        <f t="shared" si="39"/>
        <v>0</v>
      </c>
      <c r="D174" s="567"/>
      <c r="E174" s="567"/>
      <c r="F174" s="567"/>
      <c r="G174" s="567"/>
      <c r="H174" s="567"/>
      <c r="I174" s="567"/>
      <c r="J174" s="567"/>
    </row>
    <row r="175" spans="2:10">
      <c r="B175" s="313" t="str">
        <f>IF('Input-IS Y6'!B175="","",'Input-IS Y6'!B175)</f>
        <v>Office Supplies</v>
      </c>
      <c r="C175" s="568">
        <f t="shared" si="39"/>
        <v>0</v>
      </c>
      <c r="D175" s="567"/>
      <c r="E175" s="567"/>
      <c r="F175" s="567"/>
      <c r="G175" s="567"/>
      <c r="H175" s="567"/>
      <c r="I175" s="567"/>
      <c r="J175" s="567"/>
    </row>
    <row r="176" spans="2:10">
      <c r="B176" s="313" t="str">
        <f>IF('Input-IS Y6'!B176="","",'Input-IS Y6'!B176)</f>
        <v/>
      </c>
      <c r="C176" s="568">
        <f t="shared" si="39"/>
        <v>0</v>
      </c>
      <c r="D176" s="567"/>
      <c r="E176" s="567"/>
      <c r="F176" s="567"/>
      <c r="G176" s="567"/>
      <c r="H176" s="567"/>
      <c r="I176" s="567"/>
      <c r="J176" s="567"/>
    </row>
    <row r="177" spans="1:10">
      <c r="B177" s="313" t="str">
        <f>IF('Input-IS Y6'!B177="","",'Input-IS Y6'!B177)</f>
        <v/>
      </c>
      <c r="C177" s="568">
        <f t="shared" si="39"/>
        <v>0</v>
      </c>
      <c r="D177" s="567"/>
      <c r="E177" s="567"/>
      <c r="F177" s="567"/>
      <c r="G177" s="567"/>
      <c r="H177" s="567"/>
      <c r="I177" s="567"/>
      <c r="J177" s="567"/>
    </row>
    <row r="178" spans="1:10">
      <c r="B178" s="313" t="str">
        <f>IF('Input-IS Y6'!B178="","",'Input-IS Y6'!B178)</f>
        <v/>
      </c>
      <c r="C178" s="568">
        <f t="shared" si="39"/>
        <v>0</v>
      </c>
      <c r="D178" s="567"/>
      <c r="E178" s="567"/>
      <c r="F178" s="567"/>
      <c r="G178" s="567"/>
      <c r="H178" s="567"/>
      <c r="I178" s="567"/>
      <c r="J178" s="567"/>
    </row>
    <row r="179" spans="1:10">
      <c r="B179" s="313" t="str">
        <f>IF('Input-IS Y6'!B179="","",'Input-IS Y6'!B179)</f>
        <v/>
      </c>
      <c r="C179" s="568">
        <f t="shared" si="39"/>
        <v>0</v>
      </c>
      <c r="D179" s="567"/>
      <c r="E179" s="567"/>
      <c r="F179" s="567"/>
      <c r="G179" s="567"/>
      <c r="H179" s="567"/>
      <c r="I179" s="567"/>
      <c r="J179" s="567"/>
    </row>
    <row r="180" spans="1:10">
      <c r="B180" s="313" t="str">
        <f>IF('Input-IS Y6'!B180="","",'Input-IS Y6'!B180)</f>
        <v/>
      </c>
      <c r="C180" s="568">
        <f t="shared" si="39"/>
        <v>0</v>
      </c>
      <c r="D180" s="567"/>
      <c r="E180" s="567"/>
      <c r="F180" s="567"/>
      <c r="G180" s="567"/>
      <c r="H180" s="567"/>
      <c r="I180" s="567"/>
      <c r="J180" s="567"/>
    </row>
    <row r="181" spans="1:10">
      <c r="B181" s="313" t="str">
        <f>IF('Input-IS Y6'!B181="","",'Input-IS Y6'!B181)</f>
        <v/>
      </c>
      <c r="C181" s="587">
        <f t="shared" si="39"/>
        <v>0</v>
      </c>
      <c r="D181" s="588"/>
      <c r="E181" s="588"/>
      <c r="F181" s="588"/>
      <c r="G181" s="588"/>
      <c r="H181" s="588"/>
      <c r="I181" s="588"/>
      <c r="J181" s="588"/>
    </row>
    <row r="182" spans="1:10" s="781" customFormat="1">
      <c r="A182" s="143"/>
      <c r="B182" s="786" t="str">
        <f>IF('Input-IS Y6'!B182="","",'Input-IS Y6'!B182)</f>
        <v/>
      </c>
      <c r="C182" s="792">
        <f t="shared" ref="C182:C202" si="40">SUM(D182:J182)</f>
        <v>0</v>
      </c>
      <c r="D182" s="791"/>
      <c r="E182" s="791"/>
      <c r="F182" s="791"/>
      <c r="G182" s="791"/>
      <c r="H182" s="791"/>
      <c r="I182" s="791"/>
      <c r="J182" s="791"/>
    </row>
    <row r="183" spans="1:10" s="781" customFormat="1">
      <c r="A183" s="143"/>
      <c r="B183" s="786" t="str">
        <f>IF('Input-IS Y6'!B183="","",'Input-IS Y6'!B183)</f>
        <v/>
      </c>
      <c r="C183" s="792">
        <f t="shared" si="40"/>
        <v>0</v>
      </c>
      <c r="D183" s="791"/>
      <c r="E183" s="791"/>
      <c r="F183" s="791"/>
      <c r="G183" s="791"/>
      <c r="H183" s="791"/>
      <c r="I183" s="791"/>
      <c r="J183" s="791"/>
    </row>
    <row r="184" spans="1:10" s="781" customFormat="1">
      <c r="A184" s="143"/>
      <c r="B184" s="786" t="str">
        <f>IF('Input-IS Y6'!B184="","",'Input-IS Y6'!B184)</f>
        <v/>
      </c>
      <c r="C184" s="792">
        <f t="shared" si="40"/>
        <v>0</v>
      </c>
      <c r="D184" s="791"/>
      <c r="E184" s="791"/>
      <c r="F184" s="791"/>
      <c r="G184" s="791"/>
      <c r="H184" s="791"/>
      <c r="I184" s="791"/>
      <c r="J184" s="791"/>
    </row>
    <row r="185" spans="1:10" s="781" customFormat="1">
      <c r="A185" s="143"/>
      <c r="B185" s="786" t="str">
        <f>IF('Input-IS Y6'!B185="","",'Input-IS Y6'!B185)</f>
        <v/>
      </c>
      <c r="C185" s="792">
        <f t="shared" si="40"/>
        <v>0</v>
      </c>
      <c r="D185" s="791"/>
      <c r="E185" s="791"/>
      <c r="F185" s="791"/>
      <c r="G185" s="791"/>
      <c r="H185" s="791"/>
      <c r="I185" s="791"/>
      <c r="J185" s="791"/>
    </row>
    <row r="186" spans="1:10" s="781" customFormat="1">
      <c r="A186" s="143"/>
      <c r="B186" s="786" t="str">
        <f>IF('Input-IS Y6'!B186="","",'Input-IS Y6'!B186)</f>
        <v/>
      </c>
      <c r="C186" s="792">
        <f t="shared" si="40"/>
        <v>0</v>
      </c>
      <c r="D186" s="791"/>
      <c r="E186" s="791"/>
      <c r="F186" s="791"/>
      <c r="G186" s="791"/>
      <c r="H186" s="791"/>
      <c r="I186" s="791"/>
      <c r="J186" s="791"/>
    </row>
    <row r="187" spans="1:10" s="781" customFormat="1">
      <c r="A187" s="143"/>
      <c r="B187" s="786" t="str">
        <f>IF('Input-IS Y6'!B187="","",'Input-IS Y6'!B187)</f>
        <v/>
      </c>
      <c r="C187" s="792">
        <f t="shared" si="40"/>
        <v>0</v>
      </c>
      <c r="D187" s="791"/>
      <c r="E187" s="791"/>
      <c r="F187" s="791"/>
      <c r="G187" s="791"/>
      <c r="H187" s="791"/>
      <c r="I187" s="791"/>
      <c r="J187" s="791"/>
    </row>
    <row r="188" spans="1:10" s="781" customFormat="1">
      <c r="A188" s="143"/>
      <c r="B188" s="786" t="str">
        <f>IF('Input-IS Y6'!B188="","",'Input-IS Y6'!B188)</f>
        <v/>
      </c>
      <c r="C188" s="792">
        <f t="shared" si="40"/>
        <v>0</v>
      </c>
      <c r="D188" s="791"/>
      <c r="E188" s="791"/>
      <c r="F188" s="791"/>
      <c r="G188" s="791"/>
      <c r="H188" s="791"/>
      <c r="I188" s="791"/>
      <c r="J188" s="791"/>
    </row>
    <row r="189" spans="1:10" s="781" customFormat="1">
      <c r="A189" s="143"/>
      <c r="B189" s="786" t="str">
        <f>IF('Input-IS Y6'!B189="","",'Input-IS Y6'!B189)</f>
        <v/>
      </c>
      <c r="C189" s="792">
        <f t="shared" si="40"/>
        <v>0</v>
      </c>
      <c r="D189" s="791"/>
      <c r="E189" s="791"/>
      <c r="F189" s="791"/>
      <c r="G189" s="791"/>
      <c r="H189" s="791"/>
      <c r="I189" s="791"/>
      <c r="J189" s="791"/>
    </row>
    <row r="190" spans="1:10" s="781" customFormat="1">
      <c r="A190" s="143"/>
      <c r="B190" s="786" t="str">
        <f>IF('Input-IS Y6'!B190="","",'Input-IS Y6'!B190)</f>
        <v/>
      </c>
      <c r="C190" s="792">
        <f t="shared" si="40"/>
        <v>0</v>
      </c>
      <c r="D190" s="791"/>
      <c r="E190" s="791"/>
      <c r="F190" s="791"/>
      <c r="G190" s="791"/>
      <c r="H190" s="791"/>
      <c r="I190" s="791"/>
      <c r="J190" s="791"/>
    </row>
    <row r="191" spans="1:10" s="781" customFormat="1">
      <c r="A191" s="143"/>
      <c r="B191" s="786" t="str">
        <f>IF('Input-IS Y6'!B191="","",'Input-IS Y6'!B191)</f>
        <v/>
      </c>
      <c r="C191" s="792">
        <f t="shared" si="40"/>
        <v>0</v>
      </c>
      <c r="D191" s="791"/>
      <c r="E191" s="791"/>
      <c r="F191" s="791"/>
      <c r="G191" s="791"/>
      <c r="H191" s="791"/>
      <c r="I191" s="791"/>
      <c r="J191" s="791"/>
    </row>
    <row r="192" spans="1:10" s="781" customFormat="1">
      <c r="A192" s="143"/>
      <c r="B192" s="786" t="str">
        <f>IF('Input-IS Y6'!B192="","",'Input-IS Y6'!B192)</f>
        <v/>
      </c>
      <c r="C192" s="792">
        <f t="shared" si="40"/>
        <v>0</v>
      </c>
      <c r="D192" s="791"/>
      <c r="E192" s="791"/>
      <c r="F192" s="791"/>
      <c r="G192" s="791"/>
      <c r="H192" s="791"/>
      <c r="I192" s="791"/>
      <c r="J192" s="791"/>
    </row>
    <row r="193" spans="1:10" s="781" customFormat="1">
      <c r="A193" s="143"/>
      <c r="B193" s="786" t="str">
        <f>IF('Input-IS Y6'!B193="","",'Input-IS Y6'!B193)</f>
        <v/>
      </c>
      <c r="C193" s="792">
        <f t="shared" si="40"/>
        <v>0</v>
      </c>
      <c r="D193" s="791"/>
      <c r="E193" s="791"/>
      <c r="F193" s="791"/>
      <c r="G193" s="791"/>
      <c r="H193" s="791"/>
      <c r="I193" s="791"/>
      <c r="J193" s="791"/>
    </row>
    <row r="194" spans="1:10" s="781" customFormat="1">
      <c r="A194" s="143"/>
      <c r="B194" s="786" t="str">
        <f>IF('Input-IS Y6'!B194="","",'Input-IS Y6'!B194)</f>
        <v/>
      </c>
      <c r="C194" s="792">
        <f t="shared" si="40"/>
        <v>0</v>
      </c>
      <c r="D194" s="791"/>
      <c r="E194" s="791"/>
      <c r="F194" s="791"/>
      <c r="G194" s="791"/>
      <c r="H194" s="791"/>
      <c r="I194" s="791"/>
      <c r="J194" s="791"/>
    </row>
    <row r="195" spans="1:10" s="781" customFormat="1">
      <c r="A195" s="143"/>
      <c r="B195" s="786" t="str">
        <f>IF('Input-IS Y6'!B195="","",'Input-IS Y6'!B195)</f>
        <v/>
      </c>
      <c r="C195" s="792">
        <f t="shared" si="40"/>
        <v>0</v>
      </c>
      <c r="D195" s="791"/>
      <c r="E195" s="791"/>
      <c r="F195" s="791"/>
      <c r="G195" s="791"/>
      <c r="H195" s="791"/>
      <c r="I195" s="791"/>
      <c r="J195" s="791"/>
    </row>
    <row r="196" spans="1:10" s="781" customFormat="1">
      <c r="A196" s="143"/>
      <c r="B196" s="786" t="str">
        <f>IF('Input-IS Y6'!B196="","",'Input-IS Y6'!B196)</f>
        <v/>
      </c>
      <c r="C196" s="792">
        <f t="shared" si="40"/>
        <v>0</v>
      </c>
      <c r="D196" s="791"/>
      <c r="E196" s="791"/>
      <c r="F196" s="791"/>
      <c r="G196" s="791"/>
      <c r="H196" s="791"/>
      <c r="I196" s="791"/>
      <c r="J196" s="791"/>
    </row>
    <row r="197" spans="1:10" s="781" customFormat="1">
      <c r="A197" s="143"/>
      <c r="B197" s="786" t="str">
        <f>IF('Input-IS Y6'!B197="","",'Input-IS Y6'!B197)</f>
        <v/>
      </c>
      <c r="C197" s="792">
        <f t="shared" si="40"/>
        <v>0</v>
      </c>
      <c r="D197" s="791"/>
      <c r="E197" s="791"/>
      <c r="F197" s="791"/>
      <c r="G197" s="791"/>
      <c r="H197" s="791"/>
      <c r="I197" s="791"/>
      <c r="J197" s="791"/>
    </row>
    <row r="198" spans="1:10" s="781" customFormat="1">
      <c r="A198" s="143"/>
      <c r="B198" s="786" t="str">
        <f>IF('Input-IS Y6'!B198="","",'Input-IS Y6'!B198)</f>
        <v/>
      </c>
      <c r="C198" s="792">
        <f t="shared" si="40"/>
        <v>0</v>
      </c>
      <c r="D198" s="791"/>
      <c r="E198" s="791"/>
      <c r="F198" s="791"/>
      <c r="G198" s="791"/>
      <c r="H198" s="791"/>
      <c r="I198" s="791"/>
      <c r="J198" s="791"/>
    </row>
    <row r="199" spans="1:10" s="781" customFormat="1">
      <c r="A199" s="143"/>
      <c r="B199" s="786" t="str">
        <f>IF('Input-IS Y6'!B199="","",'Input-IS Y6'!B199)</f>
        <v/>
      </c>
      <c r="C199" s="792">
        <f t="shared" si="40"/>
        <v>0</v>
      </c>
      <c r="D199" s="791"/>
      <c r="E199" s="791"/>
      <c r="F199" s="791"/>
      <c r="G199" s="791"/>
      <c r="H199" s="791"/>
      <c r="I199" s="791"/>
      <c r="J199" s="791"/>
    </row>
    <row r="200" spans="1:10" s="781" customFormat="1">
      <c r="A200" s="143"/>
      <c r="B200" s="786" t="str">
        <f>IF('Input-IS Y6'!B200="","",'Input-IS Y6'!B200)</f>
        <v/>
      </c>
      <c r="C200" s="792">
        <f t="shared" si="40"/>
        <v>0</v>
      </c>
      <c r="D200" s="791"/>
      <c r="E200" s="791"/>
      <c r="F200" s="791"/>
      <c r="G200" s="791"/>
      <c r="H200" s="791"/>
      <c r="I200" s="791"/>
      <c r="J200" s="791"/>
    </row>
    <row r="201" spans="1:10" s="781" customFormat="1">
      <c r="A201" s="143"/>
      <c r="B201" s="786" t="str">
        <f>IF('Input-IS Y6'!B201="","",'Input-IS Y6'!B201)</f>
        <v/>
      </c>
      <c r="C201" s="792">
        <f t="shared" si="40"/>
        <v>0</v>
      </c>
      <c r="D201" s="791"/>
      <c r="E201" s="791"/>
      <c r="F201" s="791"/>
      <c r="G201" s="791"/>
      <c r="H201" s="791"/>
      <c r="I201" s="791"/>
      <c r="J201" s="791"/>
    </row>
    <row r="202" spans="1:10" s="781" customFormat="1">
      <c r="A202" s="143"/>
      <c r="B202" s="786" t="str">
        <f>IF('Input-IS Y6'!B202="","",'Input-IS Y6'!B202)</f>
        <v/>
      </c>
      <c r="C202" s="792">
        <f t="shared" si="40"/>
        <v>0</v>
      </c>
      <c r="D202" s="791"/>
      <c r="E202" s="791"/>
      <c r="F202" s="791"/>
      <c r="G202" s="791"/>
      <c r="H202" s="791"/>
      <c r="I202" s="791"/>
      <c r="J202" s="791"/>
    </row>
    <row r="203" spans="1:10">
      <c r="B203" s="313" t="str">
        <f>IF('Input-IS Y6'!B182="","",'Input-IS Y6'!B182)</f>
        <v/>
      </c>
      <c r="C203" s="587">
        <f t="shared" si="39"/>
        <v>0</v>
      </c>
      <c r="D203" s="588"/>
      <c r="E203" s="588"/>
      <c r="F203" s="588"/>
      <c r="G203" s="588"/>
      <c r="H203" s="588"/>
      <c r="I203" s="588"/>
      <c r="J203" s="588"/>
    </row>
    <row r="204" spans="1:10">
      <c r="B204" s="313" t="str">
        <f>IF('Input-IS Y6'!B204="","",'Input-IS Y6'!B204)</f>
        <v/>
      </c>
      <c r="C204" s="587">
        <f t="shared" si="39"/>
        <v>0</v>
      </c>
      <c r="D204" s="588"/>
      <c r="E204" s="588"/>
      <c r="F204" s="588"/>
      <c r="G204" s="588"/>
      <c r="H204" s="588"/>
      <c r="I204" s="588"/>
      <c r="J204" s="588"/>
    </row>
    <row r="205" spans="1:10" s="20" customFormat="1">
      <c r="A205" s="143"/>
      <c r="B205" s="411" t="s">
        <v>217</v>
      </c>
      <c r="C205" s="586">
        <f>SUM(C206:C255)</f>
        <v>0</v>
      </c>
      <c r="D205" s="586">
        <f t="shared" ref="D205:J205" si="41">SUM(D206:D215)</f>
        <v>0</v>
      </c>
      <c r="E205" s="586">
        <f t="shared" si="41"/>
        <v>0</v>
      </c>
      <c r="F205" s="586">
        <f t="shared" si="41"/>
        <v>0</v>
      </c>
      <c r="G205" s="586">
        <f t="shared" si="41"/>
        <v>0</v>
      </c>
      <c r="H205" s="586">
        <f t="shared" si="41"/>
        <v>0</v>
      </c>
      <c r="I205" s="586">
        <f t="shared" si="41"/>
        <v>0</v>
      </c>
      <c r="J205" s="586">
        <f t="shared" si="41"/>
        <v>0</v>
      </c>
    </row>
    <row r="206" spans="1:10" s="20" customFormat="1">
      <c r="A206" s="143"/>
      <c r="B206" s="842" t="str">
        <f>IF(Setup!C44="","",Setup!C44)</f>
        <v>Salaries &amp; Benefits</v>
      </c>
      <c r="C206" s="567"/>
      <c r="D206" s="589" t="str">
        <f>IF(ISERROR(D$19*$C206),"",(D$19*$C206))</f>
        <v/>
      </c>
      <c r="E206" s="589" t="str">
        <f t="shared" ref="E206:J221" si="42">IF(ISERROR(E$19*$C206),"",(E$19*$C206))</f>
        <v/>
      </c>
      <c r="F206" s="589" t="str">
        <f t="shared" si="42"/>
        <v/>
      </c>
      <c r="G206" s="589" t="str">
        <f t="shared" si="42"/>
        <v/>
      </c>
      <c r="H206" s="589">
        <f t="shared" si="42"/>
        <v>0</v>
      </c>
      <c r="I206" s="589">
        <f t="shared" si="42"/>
        <v>0</v>
      </c>
      <c r="J206" s="589">
        <f t="shared" si="42"/>
        <v>0</v>
      </c>
    </row>
    <row r="207" spans="1:10" s="20" customFormat="1">
      <c r="A207" s="143"/>
      <c r="B207" s="842" t="str">
        <f>IF(Setup!C45="","",Setup!C45)</f>
        <v>Rent</v>
      </c>
      <c r="C207" s="567"/>
      <c r="D207" s="589" t="str">
        <f t="shared" ref="D207:J222" si="43">IF(ISERROR(D$19*$C207),"",(D$19*$C207))</f>
        <v/>
      </c>
      <c r="E207" s="589" t="str">
        <f t="shared" si="42"/>
        <v/>
      </c>
      <c r="F207" s="589" t="str">
        <f t="shared" si="42"/>
        <v/>
      </c>
      <c r="G207" s="589" t="str">
        <f t="shared" si="42"/>
        <v/>
      </c>
      <c r="H207" s="589">
        <f t="shared" si="42"/>
        <v>0</v>
      </c>
      <c r="I207" s="589">
        <f t="shared" si="42"/>
        <v>0</v>
      </c>
      <c r="J207" s="589">
        <f t="shared" si="42"/>
        <v>0</v>
      </c>
    </row>
    <row r="208" spans="1:10" s="20" customFormat="1">
      <c r="A208" s="143"/>
      <c r="B208" s="842" t="str">
        <f>IF(Setup!C46="","",Setup!C46)</f>
        <v>Utilities</v>
      </c>
      <c r="C208" s="567"/>
      <c r="D208" s="589" t="str">
        <f t="shared" si="43"/>
        <v/>
      </c>
      <c r="E208" s="589" t="str">
        <f t="shared" si="42"/>
        <v/>
      </c>
      <c r="F208" s="589" t="str">
        <f t="shared" si="42"/>
        <v/>
      </c>
      <c r="G208" s="589" t="str">
        <f t="shared" si="42"/>
        <v/>
      </c>
      <c r="H208" s="589">
        <f t="shared" si="42"/>
        <v>0</v>
      </c>
      <c r="I208" s="589">
        <f t="shared" si="42"/>
        <v>0</v>
      </c>
      <c r="J208" s="589">
        <f t="shared" si="42"/>
        <v>0</v>
      </c>
    </row>
    <row r="209" spans="1:10" s="20" customFormat="1">
      <c r="A209" s="143"/>
      <c r="B209" s="842" t="str">
        <f>IF(Setup!C47="","",Setup!C47)</f>
        <v>Communication</v>
      </c>
      <c r="C209" s="567"/>
      <c r="D209" s="589" t="str">
        <f t="shared" si="43"/>
        <v/>
      </c>
      <c r="E209" s="589" t="str">
        <f t="shared" si="42"/>
        <v/>
      </c>
      <c r="F209" s="589" t="str">
        <f t="shared" si="42"/>
        <v/>
      </c>
      <c r="G209" s="589" t="str">
        <f t="shared" si="42"/>
        <v/>
      </c>
      <c r="H209" s="589">
        <f t="shared" si="42"/>
        <v>0</v>
      </c>
      <c r="I209" s="589">
        <f t="shared" si="42"/>
        <v>0</v>
      </c>
      <c r="J209" s="589">
        <f t="shared" si="42"/>
        <v>0</v>
      </c>
    </row>
    <row r="210" spans="1:10" s="20" customFormat="1">
      <c r="A210" s="143"/>
      <c r="B210" s="842" t="str">
        <f>IF(Setup!C48="","",Setup!C48)</f>
        <v>Supplies and Other Office Expenses</v>
      </c>
      <c r="C210" s="567"/>
      <c r="D210" s="589" t="str">
        <f t="shared" si="43"/>
        <v/>
      </c>
      <c r="E210" s="589" t="str">
        <f t="shared" si="42"/>
        <v/>
      </c>
      <c r="F210" s="589" t="str">
        <f t="shared" si="42"/>
        <v/>
      </c>
      <c r="G210" s="589" t="str">
        <f t="shared" si="42"/>
        <v/>
      </c>
      <c r="H210" s="589">
        <f t="shared" si="42"/>
        <v>0</v>
      </c>
      <c r="I210" s="589">
        <f t="shared" si="42"/>
        <v>0</v>
      </c>
      <c r="J210" s="589">
        <f t="shared" si="42"/>
        <v>0</v>
      </c>
    </row>
    <row r="211" spans="1:10" s="20" customFormat="1">
      <c r="A211" s="143"/>
      <c r="B211" s="842" t="str">
        <f>IF(Setup!C49="","",Setup!C49)</f>
        <v>Travel</v>
      </c>
      <c r="C211" s="567"/>
      <c r="D211" s="589" t="str">
        <f t="shared" si="43"/>
        <v/>
      </c>
      <c r="E211" s="589" t="str">
        <f t="shared" si="42"/>
        <v/>
      </c>
      <c r="F211" s="589" t="str">
        <f t="shared" si="42"/>
        <v/>
      </c>
      <c r="G211" s="589" t="str">
        <f t="shared" si="42"/>
        <v/>
      </c>
      <c r="H211" s="589">
        <f t="shared" si="42"/>
        <v>0</v>
      </c>
      <c r="I211" s="589">
        <f t="shared" si="42"/>
        <v>0</v>
      </c>
      <c r="J211" s="589">
        <f t="shared" si="42"/>
        <v>0</v>
      </c>
    </row>
    <row r="212" spans="1:10" s="20" customFormat="1">
      <c r="A212" s="143"/>
      <c r="B212" s="842" t="str">
        <f>IF(Setup!C50="","",Setup!C50)</f>
        <v>Insurance</v>
      </c>
      <c r="C212" s="567"/>
      <c r="D212" s="589" t="str">
        <f t="shared" si="43"/>
        <v/>
      </c>
      <c r="E212" s="589" t="str">
        <f t="shared" si="42"/>
        <v/>
      </c>
      <c r="F212" s="589" t="str">
        <f t="shared" si="42"/>
        <v/>
      </c>
      <c r="G212" s="589" t="str">
        <f t="shared" si="42"/>
        <v/>
      </c>
      <c r="H212" s="589">
        <f t="shared" si="42"/>
        <v>0</v>
      </c>
      <c r="I212" s="589">
        <f t="shared" si="42"/>
        <v>0</v>
      </c>
      <c r="J212" s="589">
        <f t="shared" si="42"/>
        <v>0</v>
      </c>
    </row>
    <row r="213" spans="1:10" s="20" customFormat="1">
      <c r="A213" s="143"/>
      <c r="B213" s="842" t="str">
        <f>IF(Setup!C51="","",Setup!C51)</f>
        <v>Board Meetings</v>
      </c>
      <c r="C213" s="567"/>
      <c r="D213" s="589" t="str">
        <f t="shared" si="43"/>
        <v/>
      </c>
      <c r="E213" s="589" t="str">
        <f t="shared" si="42"/>
        <v/>
      </c>
      <c r="F213" s="589" t="str">
        <f t="shared" si="42"/>
        <v/>
      </c>
      <c r="G213" s="589" t="str">
        <f t="shared" si="42"/>
        <v/>
      </c>
      <c r="H213" s="589">
        <f t="shared" si="42"/>
        <v>0</v>
      </c>
      <c r="I213" s="589">
        <f t="shared" si="42"/>
        <v>0</v>
      </c>
      <c r="J213" s="589">
        <f t="shared" si="42"/>
        <v>0</v>
      </c>
    </row>
    <row r="214" spans="1:10" s="20" customFormat="1">
      <c r="A214" s="143"/>
      <c r="B214" s="842" t="str">
        <f>IF(Setup!C52="","",Setup!C52)</f>
        <v>Equipment</v>
      </c>
      <c r="C214" s="567"/>
      <c r="D214" s="589" t="str">
        <f t="shared" si="43"/>
        <v/>
      </c>
      <c r="E214" s="589" t="str">
        <f t="shared" si="42"/>
        <v/>
      </c>
      <c r="F214" s="589" t="str">
        <f t="shared" si="42"/>
        <v/>
      </c>
      <c r="G214" s="589" t="str">
        <f t="shared" si="42"/>
        <v/>
      </c>
      <c r="H214" s="589">
        <f t="shared" si="42"/>
        <v>0</v>
      </c>
      <c r="I214" s="589">
        <f t="shared" si="42"/>
        <v>0</v>
      </c>
      <c r="J214" s="589">
        <f t="shared" si="42"/>
        <v>0</v>
      </c>
    </row>
    <row r="215" spans="1:10">
      <c r="B215" s="842" t="str">
        <f>IF(Setup!C53="","",Setup!C53)</f>
        <v/>
      </c>
      <c r="C215" s="567"/>
      <c r="D215" s="589" t="str">
        <f t="shared" si="43"/>
        <v/>
      </c>
      <c r="E215" s="589" t="str">
        <f t="shared" si="42"/>
        <v/>
      </c>
      <c r="F215" s="589" t="str">
        <f t="shared" si="42"/>
        <v/>
      </c>
      <c r="G215" s="589" t="str">
        <f t="shared" si="42"/>
        <v/>
      </c>
      <c r="H215" s="589">
        <f t="shared" si="42"/>
        <v>0</v>
      </c>
      <c r="I215" s="589">
        <f t="shared" si="42"/>
        <v>0</v>
      </c>
      <c r="J215" s="589">
        <f t="shared" si="42"/>
        <v>0</v>
      </c>
    </row>
    <row r="216" spans="1:10" s="783" customFormat="1">
      <c r="A216" s="143"/>
      <c r="B216" s="842" t="str">
        <f>IF(Setup!C54="","",Setup!C54)</f>
        <v/>
      </c>
      <c r="C216" s="791"/>
      <c r="D216" s="800" t="str">
        <f>IF(ISERROR(D$19*$C216),"",(D$19*$C216))</f>
        <v/>
      </c>
      <c r="E216" s="800" t="str">
        <f t="shared" si="42"/>
        <v/>
      </c>
      <c r="F216" s="800" t="str">
        <f t="shared" si="42"/>
        <v/>
      </c>
      <c r="G216" s="800" t="str">
        <f t="shared" si="42"/>
        <v/>
      </c>
      <c r="H216" s="800">
        <f t="shared" si="42"/>
        <v>0</v>
      </c>
      <c r="I216" s="800">
        <f t="shared" si="42"/>
        <v>0</v>
      </c>
      <c r="J216" s="800">
        <f t="shared" si="42"/>
        <v>0</v>
      </c>
    </row>
    <row r="217" spans="1:10" s="783" customFormat="1">
      <c r="A217" s="143"/>
      <c r="B217" s="842" t="str">
        <f>IF(Setup!C55="","",Setup!C55)</f>
        <v/>
      </c>
      <c r="C217" s="791"/>
      <c r="D217" s="800" t="str">
        <f t="shared" si="43"/>
        <v/>
      </c>
      <c r="E217" s="800" t="str">
        <f t="shared" si="42"/>
        <v/>
      </c>
      <c r="F217" s="800" t="str">
        <f t="shared" si="42"/>
        <v/>
      </c>
      <c r="G217" s="800" t="str">
        <f t="shared" si="42"/>
        <v/>
      </c>
      <c r="H217" s="800">
        <f t="shared" si="42"/>
        <v>0</v>
      </c>
      <c r="I217" s="800">
        <f t="shared" si="42"/>
        <v>0</v>
      </c>
      <c r="J217" s="800">
        <f t="shared" si="42"/>
        <v>0</v>
      </c>
    </row>
    <row r="218" spans="1:10" s="783" customFormat="1">
      <c r="A218" s="143"/>
      <c r="B218" s="842" t="str">
        <f>IF(Setup!C56="","",Setup!C56)</f>
        <v/>
      </c>
      <c r="C218" s="791"/>
      <c r="D218" s="800" t="str">
        <f t="shared" si="43"/>
        <v/>
      </c>
      <c r="E218" s="800" t="str">
        <f t="shared" si="42"/>
        <v/>
      </c>
      <c r="F218" s="800" t="str">
        <f t="shared" si="42"/>
        <v/>
      </c>
      <c r="G218" s="800" t="str">
        <f t="shared" si="42"/>
        <v/>
      </c>
      <c r="H218" s="800">
        <f t="shared" si="42"/>
        <v>0</v>
      </c>
      <c r="I218" s="800">
        <f t="shared" si="42"/>
        <v>0</v>
      </c>
      <c r="J218" s="800">
        <f t="shared" si="42"/>
        <v>0</v>
      </c>
    </row>
    <row r="219" spans="1:10" s="783" customFormat="1">
      <c r="A219" s="143"/>
      <c r="B219" s="842" t="str">
        <f>IF(Setup!C57="","",Setup!C57)</f>
        <v/>
      </c>
      <c r="C219" s="791"/>
      <c r="D219" s="800" t="str">
        <f t="shared" si="43"/>
        <v/>
      </c>
      <c r="E219" s="800" t="str">
        <f t="shared" si="42"/>
        <v/>
      </c>
      <c r="F219" s="800" t="str">
        <f t="shared" si="42"/>
        <v/>
      </c>
      <c r="G219" s="800" t="str">
        <f t="shared" si="42"/>
        <v/>
      </c>
      <c r="H219" s="800">
        <f t="shared" si="42"/>
        <v>0</v>
      </c>
      <c r="I219" s="800">
        <f t="shared" si="42"/>
        <v>0</v>
      </c>
      <c r="J219" s="800">
        <f t="shared" si="42"/>
        <v>0</v>
      </c>
    </row>
    <row r="220" spans="1:10" s="783" customFormat="1">
      <c r="A220" s="143"/>
      <c r="B220" s="842" t="str">
        <f>IF(Setup!C58="","",Setup!C58)</f>
        <v/>
      </c>
      <c r="C220" s="791"/>
      <c r="D220" s="800" t="str">
        <f t="shared" si="43"/>
        <v/>
      </c>
      <c r="E220" s="800" t="str">
        <f t="shared" si="42"/>
        <v/>
      </c>
      <c r="F220" s="800" t="str">
        <f t="shared" si="42"/>
        <v/>
      </c>
      <c r="G220" s="800" t="str">
        <f t="shared" si="42"/>
        <v/>
      </c>
      <c r="H220" s="800">
        <f t="shared" si="42"/>
        <v>0</v>
      </c>
      <c r="I220" s="800">
        <f t="shared" si="42"/>
        <v>0</v>
      </c>
      <c r="J220" s="800">
        <f t="shared" si="42"/>
        <v>0</v>
      </c>
    </row>
    <row r="221" spans="1:10" s="783" customFormat="1">
      <c r="A221" s="143"/>
      <c r="B221" s="842" t="str">
        <f>IF(Setup!C59="","",Setup!C59)</f>
        <v/>
      </c>
      <c r="C221" s="791"/>
      <c r="D221" s="800" t="str">
        <f t="shared" si="43"/>
        <v/>
      </c>
      <c r="E221" s="800" t="str">
        <f t="shared" si="42"/>
        <v/>
      </c>
      <c r="F221" s="800" t="str">
        <f t="shared" si="42"/>
        <v/>
      </c>
      <c r="G221" s="800" t="str">
        <f t="shared" si="42"/>
        <v/>
      </c>
      <c r="H221" s="800">
        <f t="shared" si="42"/>
        <v>0</v>
      </c>
      <c r="I221" s="800">
        <f t="shared" si="42"/>
        <v>0</v>
      </c>
      <c r="J221" s="800">
        <f t="shared" si="42"/>
        <v>0</v>
      </c>
    </row>
    <row r="222" spans="1:10" s="783" customFormat="1">
      <c r="A222" s="143"/>
      <c r="B222" s="842" t="str">
        <f>IF(Setup!C60="","",Setup!C60)</f>
        <v/>
      </c>
      <c r="C222" s="791"/>
      <c r="D222" s="800" t="str">
        <f t="shared" si="43"/>
        <v/>
      </c>
      <c r="E222" s="800" t="str">
        <f t="shared" si="43"/>
        <v/>
      </c>
      <c r="F222" s="800" t="str">
        <f t="shared" si="43"/>
        <v/>
      </c>
      <c r="G222" s="800" t="str">
        <f t="shared" si="43"/>
        <v/>
      </c>
      <c r="H222" s="800">
        <f t="shared" si="43"/>
        <v>0</v>
      </c>
      <c r="I222" s="800">
        <f t="shared" si="43"/>
        <v>0</v>
      </c>
      <c r="J222" s="800">
        <f t="shared" si="43"/>
        <v>0</v>
      </c>
    </row>
    <row r="223" spans="1:10" s="783" customFormat="1">
      <c r="A223" s="143"/>
      <c r="B223" s="842" t="str">
        <f>IF(Setup!C61="","",Setup!C61)</f>
        <v/>
      </c>
      <c r="C223" s="791"/>
      <c r="D223" s="800" t="str">
        <f t="shared" ref="D223:J249" si="44">IF(ISERROR(D$19*$C223),"",(D$19*$C223))</f>
        <v/>
      </c>
      <c r="E223" s="800" t="str">
        <f t="shared" si="44"/>
        <v/>
      </c>
      <c r="F223" s="800" t="str">
        <f t="shared" si="44"/>
        <v/>
      </c>
      <c r="G223" s="800" t="str">
        <f t="shared" si="44"/>
        <v/>
      </c>
      <c r="H223" s="800">
        <f t="shared" si="44"/>
        <v>0</v>
      </c>
      <c r="I223" s="800">
        <f t="shared" si="44"/>
        <v>0</v>
      </c>
      <c r="J223" s="800">
        <f t="shared" si="44"/>
        <v>0</v>
      </c>
    </row>
    <row r="224" spans="1:10" s="783" customFormat="1">
      <c r="A224" s="143"/>
      <c r="B224" s="842" t="str">
        <f>IF(Setup!C62="","",Setup!C62)</f>
        <v/>
      </c>
      <c r="C224" s="791"/>
      <c r="D224" s="800" t="str">
        <f>IF(ISERROR(D$19*$C224),"",(D$19*$C224))</f>
        <v/>
      </c>
      <c r="E224" s="800" t="str">
        <f t="shared" si="44"/>
        <v/>
      </c>
      <c r="F224" s="800" t="str">
        <f t="shared" si="44"/>
        <v/>
      </c>
      <c r="G224" s="800" t="str">
        <f t="shared" si="44"/>
        <v/>
      </c>
      <c r="H224" s="800">
        <f t="shared" si="44"/>
        <v>0</v>
      </c>
      <c r="I224" s="800">
        <f t="shared" si="44"/>
        <v>0</v>
      </c>
      <c r="J224" s="800">
        <f t="shared" si="44"/>
        <v>0</v>
      </c>
    </row>
    <row r="225" spans="1:10" s="783" customFormat="1">
      <c r="A225" s="143"/>
      <c r="B225" s="842" t="str">
        <f>IF(Setup!C63="","",Setup!C63)</f>
        <v/>
      </c>
      <c r="C225" s="791"/>
      <c r="D225" s="800" t="str">
        <f t="shared" ref="D225:J241" si="45">IF(ISERROR(D$19*$C225),"",(D$19*$C225))</f>
        <v/>
      </c>
      <c r="E225" s="800" t="str">
        <f t="shared" si="44"/>
        <v/>
      </c>
      <c r="F225" s="800" t="str">
        <f t="shared" si="44"/>
        <v/>
      </c>
      <c r="G225" s="800" t="str">
        <f t="shared" si="44"/>
        <v/>
      </c>
      <c r="H225" s="800">
        <f t="shared" si="44"/>
        <v>0</v>
      </c>
      <c r="I225" s="800">
        <f t="shared" si="44"/>
        <v>0</v>
      </c>
      <c r="J225" s="800">
        <f t="shared" si="44"/>
        <v>0</v>
      </c>
    </row>
    <row r="226" spans="1:10" s="783" customFormat="1">
      <c r="A226" s="143"/>
      <c r="B226" s="842" t="str">
        <f>IF(Setup!C64="","",Setup!C64)</f>
        <v/>
      </c>
      <c r="C226" s="791"/>
      <c r="D226" s="800" t="str">
        <f t="shared" si="45"/>
        <v/>
      </c>
      <c r="E226" s="800" t="str">
        <f t="shared" si="44"/>
        <v/>
      </c>
      <c r="F226" s="800" t="str">
        <f t="shared" si="44"/>
        <v/>
      </c>
      <c r="G226" s="800" t="str">
        <f t="shared" si="44"/>
        <v/>
      </c>
      <c r="H226" s="800">
        <f t="shared" si="44"/>
        <v>0</v>
      </c>
      <c r="I226" s="800">
        <f t="shared" si="44"/>
        <v>0</v>
      </c>
      <c r="J226" s="800">
        <f t="shared" si="44"/>
        <v>0</v>
      </c>
    </row>
    <row r="227" spans="1:10" s="783" customFormat="1">
      <c r="A227" s="143"/>
      <c r="B227" s="842" t="str">
        <f>IF(Setup!C65="","",Setup!C65)</f>
        <v/>
      </c>
      <c r="C227" s="791"/>
      <c r="D227" s="800" t="str">
        <f t="shared" si="45"/>
        <v/>
      </c>
      <c r="E227" s="800" t="str">
        <f t="shared" si="44"/>
        <v/>
      </c>
      <c r="F227" s="800" t="str">
        <f t="shared" si="44"/>
        <v/>
      </c>
      <c r="G227" s="800" t="str">
        <f t="shared" si="44"/>
        <v/>
      </c>
      <c r="H227" s="800">
        <f t="shared" si="44"/>
        <v>0</v>
      </c>
      <c r="I227" s="800">
        <f t="shared" si="44"/>
        <v>0</v>
      </c>
      <c r="J227" s="800">
        <f t="shared" si="44"/>
        <v>0</v>
      </c>
    </row>
    <row r="228" spans="1:10" s="783" customFormat="1">
      <c r="A228" s="143"/>
      <c r="B228" s="842" t="str">
        <f>IF(Setup!C66="","",Setup!C66)</f>
        <v/>
      </c>
      <c r="C228" s="791"/>
      <c r="D228" s="800" t="str">
        <f t="shared" si="45"/>
        <v/>
      </c>
      <c r="E228" s="800" t="str">
        <f t="shared" si="44"/>
        <v/>
      </c>
      <c r="F228" s="800" t="str">
        <f t="shared" si="44"/>
        <v/>
      </c>
      <c r="G228" s="800" t="str">
        <f t="shared" si="44"/>
        <v/>
      </c>
      <c r="H228" s="800">
        <f t="shared" si="44"/>
        <v>0</v>
      </c>
      <c r="I228" s="800">
        <f t="shared" si="44"/>
        <v>0</v>
      </c>
      <c r="J228" s="800">
        <f t="shared" si="44"/>
        <v>0</v>
      </c>
    </row>
    <row r="229" spans="1:10" s="783" customFormat="1">
      <c r="A229" s="143"/>
      <c r="B229" s="842" t="str">
        <f>IF(Setup!C67="","",Setup!C67)</f>
        <v/>
      </c>
      <c r="C229" s="791"/>
      <c r="D229" s="800" t="str">
        <f t="shared" si="45"/>
        <v/>
      </c>
      <c r="E229" s="800" t="str">
        <f t="shared" si="44"/>
        <v/>
      </c>
      <c r="F229" s="800" t="str">
        <f t="shared" si="44"/>
        <v/>
      </c>
      <c r="G229" s="800" t="str">
        <f t="shared" si="44"/>
        <v/>
      </c>
      <c r="H229" s="800">
        <f t="shared" si="44"/>
        <v>0</v>
      </c>
      <c r="I229" s="800">
        <f t="shared" si="44"/>
        <v>0</v>
      </c>
      <c r="J229" s="800">
        <f t="shared" si="44"/>
        <v>0</v>
      </c>
    </row>
    <row r="230" spans="1:10" s="783" customFormat="1">
      <c r="A230" s="143"/>
      <c r="B230" s="842" t="str">
        <f>IF(Setup!C68="","",Setup!C68)</f>
        <v/>
      </c>
      <c r="C230" s="791"/>
      <c r="D230" s="800" t="str">
        <f t="shared" si="45"/>
        <v/>
      </c>
      <c r="E230" s="800" t="str">
        <f t="shared" si="44"/>
        <v/>
      </c>
      <c r="F230" s="800" t="str">
        <f t="shared" si="44"/>
        <v/>
      </c>
      <c r="G230" s="800" t="str">
        <f t="shared" si="44"/>
        <v/>
      </c>
      <c r="H230" s="800">
        <f t="shared" si="44"/>
        <v>0</v>
      </c>
      <c r="I230" s="800">
        <f t="shared" si="44"/>
        <v>0</v>
      </c>
      <c r="J230" s="800">
        <f t="shared" si="44"/>
        <v>0</v>
      </c>
    </row>
    <row r="231" spans="1:10" s="783" customFormat="1">
      <c r="A231" s="143"/>
      <c r="B231" s="842" t="str">
        <f>IF(Setup!C69="","",Setup!C69)</f>
        <v/>
      </c>
      <c r="C231" s="791"/>
      <c r="D231" s="800" t="str">
        <f t="shared" si="45"/>
        <v/>
      </c>
      <c r="E231" s="800" t="str">
        <f t="shared" si="44"/>
        <v/>
      </c>
      <c r="F231" s="800" t="str">
        <f t="shared" si="44"/>
        <v/>
      </c>
      <c r="G231" s="800" t="str">
        <f t="shared" si="44"/>
        <v/>
      </c>
      <c r="H231" s="800">
        <f t="shared" si="44"/>
        <v>0</v>
      </c>
      <c r="I231" s="800">
        <f t="shared" si="44"/>
        <v>0</v>
      </c>
      <c r="J231" s="800">
        <f t="shared" si="44"/>
        <v>0</v>
      </c>
    </row>
    <row r="232" spans="1:10" s="783" customFormat="1">
      <c r="A232" s="143"/>
      <c r="B232" s="842" t="str">
        <f>IF(Setup!C70="","",Setup!C70)</f>
        <v/>
      </c>
      <c r="C232" s="791"/>
      <c r="D232" s="800" t="str">
        <f t="shared" si="45"/>
        <v/>
      </c>
      <c r="E232" s="800" t="str">
        <f t="shared" si="44"/>
        <v/>
      </c>
      <c r="F232" s="800" t="str">
        <f t="shared" si="44"/>
        <v/>
      </c>
      <c r="G232" s="800" t="str">
        <f t="shared" si="44"/>
        <v/>
      </c>
      <c r="H232" s="800">
        <f t="shared" si="44"/>
        <v>0</v>
      </c>
      <c r="I232" s="800">
        <f t="shared" si="44"/>
        <v>0</v>
      </c>
      <c r="J232" s="800">
        <f t="shared" si="44"/>
        <v>0</v>
      </c>
    </row>
    <row r="233" spans="1:10" s="781" customFormat="1">
      <c r="A233" s="143"/>
      <c r="B233" s="842" t="str">
        <f>IF(Setup!C71="","",Setup!C71)</f>
        <v/>
      </c>
      <c r="C233" s="791"/>
      <c r="D233" s="800" t="str">
        <f t="shared" si="45"/>
        <v/>
      </c>
      <c r="E233" s="800" t="str">
        <f t="shared" si="44"/>
        <v/>
      </c>
      <c r="F233" s="800" t="str">
        <f t="shared" si="44"/>
        <v/>
      </c>
      <c r="G233" s="800" t="str">
        <f t="shared" si="44"/>
        <v/>
      </c>
      <c r="H233" s="800">
        <f t="shared" si="44"/>
        <v>0</v>
      </c>
      <c r="I233" s="800">
        <f t="shared" si="44"/>
        <v>0</v>
      </c>
      <c r="J233" s="800">
        <f t="shared" si="44"/>
        <v>0</v>
      </c>
    </row>
    <row r="234" spans="1:10" s="783" customFormat="1">
      <c r="A234" s="143"/>
      <c r="B234" s="842" t="str">
        <f>IF(Setup!C72="","",Setup!C72)</f>
        <v/>
      </c>
      <c r="C234" s="791"/>
      <c r="D234" s="800" t="str">
        <f>IF(ISERROR(D$19*$C234),"",(D$19*$C234))</f>
        <v/>
      </c>
      <c r="E234" s="800" t="str">
        <f t="shared" si="44"/>
        <v/>
      </c>
      <c r="F234" s="800" t="str">
        <f t="shared" si="44"/>
        <v/>
      </c>
      <c r="G234" s="800" t="str">
        <f t="shared" si="44"/>
        <v/>
      </c>
      <c r="H234" s="800">
        <f t="shared" si="44"/>
        <v>0</v>
      </c>
      <c r="I234" s="800">
        <f t="shared" si="44"/>
        <v>0</v>
      </c>
      <c r="J234" s="800">
        <f t="shared" si="44"/>
        <v>0</v>
      </c>
    </row>
    <row r="235" spans="1:10" s="783" customFormat="1">
      <c r="A235" s="143"/>
      <c r="B235" s="842" t="str">
        <f>IF(Setup!C73="","",Setup!C73)</f>
        <v/>
      </c>
      <c r="C235" s="791"/>
      <c r="D235" s="800" t="str">
        <f t="shared" si="45"/>
        <v/>
      </c>
      <c r="E235" s="800" t="str">
        <f t="shared" si="44"/>
        <v/>
      </c>
      <c r="F235" s="800" t="str">
        <f t="shared" si="44"/>
        <v/>
      </c>
      <c r="G235" s="800" t="str">
        <f t="shared" si="44"/>
        <v/>
      </c>
      <c r="H235" s="800">
        <f t="shared" si="44"/>
        <v>0</v>
      </c>
      <c r="I235" s="800">
        <f t="shared" si="44"/>
        <v>0</v>
      </c>
      <c r="J235" s="800">
        <f t="shared" si="44"/>
        <v>0</v>
      </c>
    </row>
    <row r="236" spans="1:10" s="783" customFormat="1">
      <c r="A236" s="143"/>
      <c r="B236" s="842" t="str">
        <f>IF(Setup!C74="","",Setup!C74)</f>
        <v/>
      </c>
      <c r="C236" s="791"/>
      <c r="D236" s="800" t="str">
        <f t="shared" si="45"/>
        <v/>
      </c>
      <c r="E236" s="800" t="str">
        <f t="shared" si="44"/>
        <v/>
      </c>
      <c r="F236" s="800" t="str">
        <f t="shared" si="44"/>
        <v/>
      </c>
      <c r="G236" s="800" t="str">
        <f t="shared" si="44"/>
        <v/>
      </c>
      <c r="H236" s="800">
        <f t="shared" si="44"/>
        <v>0</v>
      </c>
      <c r="I236" s="800">
        <f t="shared" si="44"/>
        <v>0</v>
      </c>
      <c r="J236" s="800">
        <f t="shared" si="44"/>
        <v>0</v>
      </c>
    </row>
    <row r="237" spans="1:10" s="783" customFormat="1">
      <c r="A237" s="143"/>
      <c r="B237" s="842" t="str">
        <f>IF(Setup!C75="","",Setup!C75)</f>
        <v/>
      </c>
      <c r="C237" s="791"/>
      <c r="D237" s="800" t="str">
        <f t="shared" si="45"/>
        <v/>
      </c>
      <c r="E237" s="800" t="str">
        <f t="shared" si="44"/>
        <v/>
      </c>
      <c r="F237" s="800" t="str">
        <f t="shared" si="44"/>
        <v/>
      </c>
      <c r="G237" s="800" t="str">
        <f t="shared" si="44"/>
        <v/>
      </c>
      <c r="H237" s="800">
        <f t="shared" si="44"/>
        <v>0</v>
      </c>
      <c r="I237" s="800">
        <f t="shared" si="44"/>
        <v>0</v>
      </c>
      <c r="J237" s="800">
        <f t="shared" si="44"/>
        <v>0</v>
      </c>
    </row>
    <row r="238" spans="1:10" s="783" customFormat="1">
      <c r="A238" s="143"/>
      <c r="B238" s="842" t="str">
        <f>IF(Setup!C76="","",Setup!C76)</f>
        <v/>
      </c>
      <c r="C238" s="791"/>
      <c r="D238" s="800" t="str">
        <f t="shared" si="45"/>
        <v/>
      </c>
      <c r="E238" s="800" t="str">
        <f t="shared" si="44"/>
        <v/>
      </c>
      <c r="F238" s="800" t="str">
        <f t="shared" si="44"/>
        <v/>
      </c>
      <c r="G238" s="800" t="str">
        <f t="shared" si="44"/>
        <v/>
      </c>
      <c r="H238" s="800">
        <f t="shared" si="44"/>
        <v>0</v>
      </c>
      <c r="I238" s="800">
        <f t="shared" si="44"/>
        <v>0</v>
      </c>
      <c r="J238" s="800">
        <f t="shared" si="44"/>
        <v>0</v>
      </c>
    </row>
    <row r="239" spans="1:10" s="783" customFormat="1">
      <c r="A239" s="143"/>
      <c r="B239" s="842" t="str">
        <f>IF(Setup!C77="","",Setup!C77)</f>
        <v/>
      </c>
      <c r="C239" s="791"/>
      <c r="D239" s="800" t="str">
        <f t="shared" si="45"/>
        <v/>
      </c>
      <c r="E239" s="800" t="str">
        <f t="shared" si="44"/>
        <v/>
      </c>
      <c r="F239" s="800" t="str">
        <f t="shared" si="44"/>
        <v/>
      </c>
      <c r="G239" s="800" t="str">
        <f t="shared" si="44"/>
        <v/>
      </c>
      <c r="H239" s="800">
        <f t="shared" si="44"/>
        <v>0</v>
      </c>
      <c r="I239" s="800">
        <f t="shared" si="44"/>
        <v>0</v>
      </c>
      <c r="J239" s="800">
        <f t="shared" si="44"/>
        <v>0</v>
      </c>
    </row>
    <row r="240" spans="1:10" s="783" customFormat="1">
      <c r="A240" s="143"/>
      <c r="B240" s="842" t="str">
        <f>IF(Setup!C78="","",Setup!C78)</f>
        <v/>
      </c>
      <c r="C240" s="791"/>
      <c r="D240" s="800" t="str">
        <f t="shared" si="45"/>
        <v/>
      </c>
      <c r="E240" s="800" t="str">
        <f t="shared" si="45"/>
        <v/>
      </c>
      <c r="F240" s="800" t="str">
        <f t="shared" si="45"/>
        <v/>
      </c>
      <c r="G240" s="800" t="str">
        <f t="shared" si="45"/>
        <v/>
      </c>
      <c r="H240" s="800">
        <f t="shared" si="45"/>
        <v>0</v>
      </c>
      <c r="I240" s="800">
        <f t="shared" si="45"/>
        <v>0</v>
      </c>
      <c r="J240" s="800">
        <f t="shared" si="45"/>
        <v>0</v>
      </c>
    </row>
    <row r="241" spans="1:10" s="783" customFormat="1">
      <c r="A241" s="143"/>
      <c r="B241" s="842" t="str">
        <f>IF(Setup!C79="","",Setup!C79)</f>
        <v/>
      </c>
      <c r="C241" s="791"/>
      <c r="D241" s="800" t="str">
        <f t="shared" si="45"/>
        <v/>
      </c>
      <c r="E241" s="800" t="str">
        <f t="shared" si="44"/>
        <v/>
      </c>
      <c r="F241" s="800" t="str">
        <f t="shared" si="44"/>
        <v/>
      </c>
      <c r="G241" s="800" t="str">
        <f t="shared" si="44"/>
        <v/>
      </c>
      <c r="H241" s="800">
        <f t="shared" si="44"/>
        <v>0</v>
      </c>
      <c r="I241" s="800">
        <f t="shared" si="44"/>
        <v>0</v>
      </c>
      <c r="J241" s="800">
        <f t="shared" si="44"/>
        <v>0</v>
      </c>
    </row>
    <row r="242" spans="1:10" s="783" customFormat="1">
      <c r="A242" s="143"/>
      <c r="B242" s="842" t="str">
        <f>IF(Setup!C80="","",Setup!C80)</f>
        <v/>
      </c>
      <c r="C242" s="791"/>
      <c r="D242" s="800" t="str">
        <f t="shared" ref="D242:D248" si="46">IF(ISERROR(D$19*$C242),"",(D$19*$C242))</f>
        <v/>
      </c>
      <c r="E242" s="800" t="str">
        <f t="shared" si="44"/>
        <v/>
      </c>
      <c r="F242" s="800" t="str">
        <f t="shared" si="44"/>
        <v/>
      </c>
      <c r="G242" s="800" t="str">
        <f t="shared" si="44"/>
        <v/>
      </c>
      <c r="H242" s="800">
        <f t="shared" si="44"/>
        <v>0</v>
      </c>
      <c r="I242" s="800">
        <f t="shared" si="44"/>
        <v>0</v>
      </c>
      <c r="J242" s="800">
        <f t="shared" si="44"/>
        <v>0</v>
      </c>
    </row>
    <row r="243" spans="1:10" s="781" customFormat="1">
      <c r="A243" s="143"/>
      <c r="B243" s="842" t="str">
        <f>IF(Setup!C81="","",Setup!C81)</f>
        <v/>
      </c>
      <c r="C243" s="791"/>
      <c r="D243" s="800" t="str">
        <f t="shared" si="46"/>
        <v/>
      </c>
      <c r="E243" s="800" t="str">
        <f t="shared" si="44"/>
        <v/>
      </c>
      <c r="F243" s="800" t="str">
        <f t="shared" si="44"/>
        <v/>
      </c>
      <c r="G243" s="800" t="str">
        <f t="shared" si="44"/>
        <v/>
      </c>
      <c r="H243" s="800">
        <f t="shared" si="44"/>
        <v>0</v>
      </c>
      <c r="I243" s="800">
        <f t="shared" si="44"/>
        <v>0</v>
      </c>
      <c r="J243" s="800">
        <f t="shared" si="44"/>
        <v>0</v>
      </c>
    </row>
    <row r="244" spans="1:10" s="783" customFormat="1">
      <c r="A244" s="143"/>
      <c r="B244" s="842" t="str">
        <f>IF(Setup!C82="","",Setup!C82)</f>
        <v/>
      </c>
      <c r="C244" s="791"/>
      <c r="D244" s="800" t="str">
        <f>IF(ISERROR(D$19*$C244),"",(D$19*$C244))</f>
        <v/>
      </c>
      <c r="E244" s="800" t="str">
        <f t="shared" si="44"/>
        <v/>
      </c>
      <c r="F244" s="800" t="str">
        <f t="shared" si="44"/>
        <v/>
      </c>
      <c r="G244" s="800" t="str">
        <f t="shared" si="44"/>
        <v/>
      </c>
      <c r="H244" s="800">
        <f t="shared" si="44"/>
        <v>0</v>
      </c>
      <c r="I244" s="800">
        <f t="shared" si="44"/>
        <v>0</v>
      </c>
      <c r="J244" s="800">
        <f t="shared" si="44"/>
        <v>0</v>
      </c>
    </row>
    <row r="245" spans="1:10" s="783" customFormat="1">
      <c r="A245" s="143"/>
      <c r="B245" s="842" t="str">
        <f>IF(Setup!C83="","",Setup!C83)</f>
        <v/>
      </c>
      <c r="C245" s="791"/>
      <c r="D245" s="800" t="str">
        <f t="shared" si="46"/>
        <v/>
      </c>
      <c r="E245" s="800" t="str">
        <f t="shared" si="44"/>
        <v/>
      </c>
      <c r="F245" s="800" t="str">
        <f t="shared" si="44"/>
        <v/>
      </c>
      <c r="G245" s="800" t="str">
        <f t="shared" si="44"/>
        <v/>
      </c>
      <c r="H245" s="800">
        <f t="shared" si="44"/>
        <v>0</v>
      </c>
      <c r="I245" s="800">
        <f t="shared" si="44"/>
        <v>0</v>
      </c>
      <c r="J245" s="800">
        <f t="shared" si="44"/>
        <v>0</v>
      </c>
    </row>
    <row r="246" spans="1:10" s="783" customFormat="1">
      <c r="A246" s="143"/>
      <c r="B246" s="842" t="str">
        <f>IF(Setup!C84="","",Setup!C84)</f>
        <v/>
      </c>
      <c r="C246" s="791"/>
      <c r="D246" s="800" t="str">
        <f t="shared" si="46"/>
        <v/>
      </c>
      <c r="E246" s="800" t="str">
        <f t="shared" si="44"/>
        <v/>
      </c>
      <c r="F246" s="800" t="str">
        <f t="shared" si="44"/>
        <v/>
      </c>
      <c r="G246" s="800" t="str">
        <f t="shared" si="44"/>
        <v/>
      </c>
      <c r="H246" s="800">
        <f t="shared" si="44"/>
        <v>0</v>
      </c>
      <c r="I246" s="800">
        <f t="shared" si="44"/>
        <v>0</v>
      </c>
      <c r="J246" s="800">
        <f t="shared" si="44"/>
        <v>0</v>
      </c>
    </row>
    <row r="247" spans="1:10" s="783" customFormat="1">
      <c r="A247" s="143"/>
      <c r="B247" s="842" t="str">
        <f>IF(Setup!C85="","",Setup!C85)</f>
        <v/>
      </c>
      <c r="C247" s="791"/>
      <c r="D247" s="800" t="str">
        <f t="shared" si="46"/>
        <v/>
      </c>
      <c r="E247" s="800" t="str">
        <f t="shared" si="44"/>
        <v/>
      </c>
      <c r="F247" s="800" t="str">
        <f t="shared" si="44"/>
        <v/>
      </c>
      <c r="G247" s="800" t="str">
        <f t="shared" si="44"/>
        <v/>
      </c>
      <c r="H247" s="800">
        <f t="shared" si="44"/>
        <v>0</v>
      </c>
      <c r="I247" s="800">
        <f t="shared" si="44"/>
        <v>0</v>
      </c>
      <c r="J247" s="800">
        <f t="shared" si="44"/>
        <v>0</v>
      </c>
    </row>
    <row r="248" spans="1:10" s="783" customFormat="1">
      <c r="A248" s="143"/>
      <c r="B248" s="842" t="str">
        <f>IF(Setup!C86="","",Setup!C86)</f>
        <v/>
      </c>
      <c r="C248" s="791"/>
      <c r="D248" s="800" t="str">
        <f t="shared" si="46"/>
        <v/>
      </c>
      <c r="E248" s="800" t="str">
        <f t="shared" si="44"/>
        <v/>
      </c>
      <c r="F248" s="800" t="str">
        <f t="shared" si="44"/>
        <v/>
      </c>
      <c r="G248" s="800" t="str">
        <f t="shared" si="44"/>
        <v/>
      </c>
      <c r="H248" s="800">
        <f t="shared" si="44"/>
        <v>0</v>
      </c>
      <c r="I248" s="800">
        <f t="shared" si="44"/>
        <v>0</v>
      </c>
      <c r="J248" s="800">
        <f t="shared" si="44"/>
        <v>0</v>
      </c>
    </row>
    <row r="249" spans="1:10" s="783" customFormat="1">
      <c r="A249" s="143"/>
      <c r="B249" s="842" t="str">
        <f>IF(Setup!C87="","",Setup!C87)</f>
        <v/>
      </c>
      <c r="C249" s="791"/>
      <c r="D249" s="800" t="str">
        <f t="shared" si="44"/>
        <v/>
      </c>
      <c r="E249" s="800" t="str">
        <f t="shared" si="44"/>
        <v/>
      </c>
      <c r="F249" s="800" t="str">
        <f t="shared" si="44"/>
        <v/>
      </c>
      <c r="G249" s="800" t="str">
        <f t="shared" si="44"/>
        <v/>
      </c>
      <c r="H249" s="800">
        <f t="shared" si="44"/>
        <v>0</v>
      </c>
      <c r="I249" s="800">
        <f t="shared" si="44"/>
        <v>0</v>
      </c>
      <c r="J249" s="800">
        <f t="shared" si="44"/>
        <v>0</v>
      </c>
    </row>
    <row r="250" spans="1:10" s="783" customFormat="1">
      <c r="A250" s="143"/>
      <c r="B250" s="842" t="str">
        <f>IF(Setup!C88="","",Setup!C88)</f>
        <v/>
      </c>
      <c r="C250" s="791"/>
      <c r="D250" s="800"/>
      <c r="E250" s="800"/>
      <c r="F250" s="800"/>
      <c r="G250" s="800"/>
      <c r="H250" s="800"/>
      <c r="I250" s="800"/>
      <c r="J250" s="800"/>
    </row>
    <row r="251" spans="1:10" s="783" customFormat="1">
      <c r="A251" s="143"/>
      <c r="B251" s="842" t="str">
        <f>IF(Setup!C89="","",Setup!C89)</f>
        <v/>
      </c>
      <c r="C251" s="791"/>
      <c r="D251" s="800"/>
      <c r="E251" s="800"/>
      <c r="F251" s="800"/>
      <c r="G251" s="800"/>
      <c r="H251" s="800"/>
      <c r="I251" s="800"/>
      <c r="J251" s="800"/>
    </row>
    <row r="252" spans="1:10" s="783" customFormat="1">
      <c r="A252" s="143"/>
      <c r="B252" s="842" t="str">
        <f>IF(Setup!C90="","",Setup!C90)</f>
        <v/>
      </c>
      <c r="C252" s="791"/>
      <c r="D252" s="800"/>
      <c r="E252" s="800"/>
      <c r="F252" s="800"/>
      <c r="G252" s="800"/>
      <c r="H252" s="800"/>
      <c r="I252" s="800"/>
      <c r="J252" s="800"/>
    </row>
    <row r="253" spans="1:10" s="783" customFormat="1">
      <c r="A253" s="143"/>
      <c r="B253" s="842" t="str">
        <f>IF(Setup!C91="","",Setup!C91)</f>
        <v/>
      </c>
      <c r="C253" s="791"/>
      <c r="D253" s="800"/>
      <c r="E253" s="800"/>
      <c r="F253" s="800"/>
      <c r="G253" s="800"/>
      <c r="H253" s="800"/>
      <c r="I253" s="800"/>
      <c r="J253" s="800"/>
    </row>
    <row r="254" spans="1:10" s="783" customFormat="1">
      <c r="A254" s="143"/>
      <c r="B254" s="842" t="str">
        <f>IF(Setup!C92="","",Setup!C92)</f>
        <v/>
      </c>
      <c r="C254" s="791"/>
      <c r="D254" s="800"/>
      <c r="E254" s="800"/>
      <c r="F254" s="800"/>
      <c r="G254" s="800"/>
      <c r="H254" s="800"/>
      <c r="I254" s="800"/>
      <c r="J254" s="800"/>
    </row>
    <row r="255" spans="1:10" s="783" customFormat="1" ht="13.5" thickBot="1">
      <c r="A255" s="143"/>
      <c r="B255" s="842" t="str">
        <f>IF(Setup!C93="","",Setup!C93)</f>
        <v/>
      </c>
      <c r="C255" s="791"/>
      <c r="D255" s="800"/>
      <c r="E255" s="800"/>
      <c r="F255" s="800"/>
      <c r="G255" s="800"/>
      <c r="H255" s="800"/>
      <c r="I255" s="800"/>
      <c r="J255" s="800"/>
    </row>
    <row r="256" spans="1:10" ht="13.5" thickBot="1">
      <c r="B256" s="415" t="s">
        <v>0</v>
      </c>
      <c r="C256" s="590">
        <f t="shared" ref="C256:J256" si="47">IF(ISERROR(C205+C154),"",(C205+C154))</f>
        <v>0</v>
      </c>
      <c r="D256" s="590">
        <f t="shared" si="47"/>
        <v>0</v>
      </c>
      <c r="E256" s="590">
        <f t="shared" si="47"/>
        <v>0</v>
      </c>
      <c r="F256" s="590">
        <f t="shared" si="47"/>
        <v>0</v>
      </c>
      <c r="G256" s="590">
        <f t="shared" si="47"/>
        <v>0</v>
      </c>
      <c r="H256" s="590">
        <f t="shared" si="47"/>
        <v>0</v>
      </c>
      <c r="I256" s="590">
        <f t="shared" si="47"/>
        <v>0</v>
      </c>
      <c r="J256" s="591">
        <f t="shared" si="47"/>
        <v>0</v>
      </c>
    </row>
    <row r="257" spans="1:10" ht="13.5" thickBot="1">
      <c r="B257" s="416"/>
      <c r="C257" s="592"/>
      <c r="D257" s="592"/>
      <c r="E257" s="592"/>
      <c r="F257" s="592"/>
      <c r="G257" s="593"/>
      <c r="H257" s="594"/>
      <c r="I257" s="594"/>
      <c r="J257" s="583"/>
    </row>
    <row r="258" spans="1:10" ht="13.5" thickBot="1">
      <c r="B258" s="421" t="s">
        <v>6</v>
      </c>
      <c r="C258" s="595">
        <f t="shared" ref="C258:J258" si="48">IF(ISERROR(C150-C256),"",(C150-C256))</f>
        <v>0</v>
      </c>
      <c r="D258" s="595">
        <f t="shared" si="48"/>
        <v>0</v>
      </c>
      <c r="E258" s="595">
        <f t="shared" si="48"/>
        <v>0</v>
      </c>
      <c r="F258" s="595">
        <f t="shared" si="48"/>
        <v>0</v>
      </c>
      <c r="G258" s="595">
        <f t="shared" si="48"/>
        <v>0</v>
      </c>
      <c r="H258" s="595">
        <f t="shared" si="48"/>
        <v>0</v>
      </c>
      <c r="I258" s="595">
        <f t="shared" si="48"/>
        <v>0</v>
      </c>
      <c r="J258" s="596">
        <f t="shared" si="48"/>
        <v>0</v>
      </c>
    </row>
    <row r="259" spans="1:10">
      <c r="B259" s="416"/>
      <c r="C259" s="7"/>
      <c r="D259" s="7"/>
      <c r="E259" s="7"/>
      <c r="F259" s="7"/>
      <c r="G259" s="8"/>
      <c r="H259" s="9"/>
      <c r="I259" s="9"/>
    </row>
    <row r="260" spans="1:10" ht="15">
      <c r="B260" s="422" t="s">
        <v>144</v>
      </c>
      <c r="C260" s="7"/>
      <c r="D260" s="7"/>
      <c r="E260" s="7"/>
      <c r="F260" s="7"/>
      <c r="G260" s="8"/>
      <c r="H260" s="9"/>
      <c r="I260" s="9"/>
    </row>
    <row r="261" spans="1:10">
      <c r="B261" s="423" t="str">
        <f>'Input-IS Y1'!B261</f>
        <v xml:space="preserve">Cells with Formulas are Lightly Highlighted </v>
      </c>
      <c r="C261" s="7"/>
      <c r="D261" s="7"/>
      <c r="E261" s="7"/>
      <c r="F261" s="7"/>
      <c r="G261" s="8"/>
      <c r="H261" s="9"/>
      <c r="I261" s="9"/>
    </row>
    <row r="262" spans="1:10" ht="18">
      <c r="B262" s="17"/>
      <c r="D262" s="143">
        <v>3</v>
      </c>
      <c r="E262" s="143">
        <v>4</v>
      </c>
      <c r="F262" s="143">
        <v>5</v>
      </c>
      <c r="G262" s="143">
        <v>6</v>
      </c>
      <c r="H262" s="143">
        <v>7</v>
      </c>
      <c r="I262" s="143">
        <v>8</v>
      </c>
      <c r="J262" s="143">
        <v>9</v>
      </c>
    </row>
    <row r="263" spans="1:10" s="23" customFormat="1" ht="12" customHeight="1">
      <c r="A263" s="145"/>
      <c r="B263" s="424" t="s">
        <v>30</v>
      </c>
      <c r="C263" s="425"/>
      <c r="D263" s="756">
        <f>B6</f>
        <v>2017</v>
      </c>
      <c r="E263" s="426"/>
      <c r="F263" s="426"/>
      <c r="G263" s="426"/>
      <c r="H263" s="426"/>
      <c r="I263" s="426"/>
      <c r="J263" s="426"/>
    </row>
    <row r="264" spans="1:10" s="23" customFormat="1" ht="12" customHeight="1">
      <c r="A264" s="145"/>
      <c r="B264" s="429"/>
      <c r="C264" s="426"/>
      <c r="D264" s="426"/>
      <c r="E264" s="426"/>
      <c r="F264" s="426"/>
      <c r="G264" s="426"/>
      <c r="H264" s="426"/>
      <c r="I264" s="426"/>
      <c r="J264" s="426"/>
    </row>
    <row r="265" spans="1:10" s="23" customFormat="1" ht="12" customHeight="1" thickBot="1">
      <c r="A265" s="145"/>
      <c r="B265" s="413" t="s">
        <v>45</v>
      </c>
      <c r="C265" s="414"/>
      <c r="D265" s="439" t="str">
        <f t="shared" ref="D265:J265" si="49">D152</f>
        <v>Training</v>
      </c>
      <c r="E265" s="439" t="str">
        <f t="shared" si="49"/>
        <v>Conference</v>
      </c>
      <c r="F265" s="439" t="str">
        <f t="shared" si="49"/>
        <v>Research</v>
      </c>
      <c r="G265" s="439" t="str">
        <f t="shared" si="49"/>
        <v>Publications</v>
      </c>
      <c r="H265" s="439" t="str">
        <f t="shared" si="49"/>
        <v/>
      </c>
      <c r="I265" s="439" t="str">
        <f t="shared" si="49"/>
        <v/>
      </c>
      <c r="J265" s="439" t="str">
        <f t="shared" si="49"/>
        <v/>
      </c>
    </row>
    <row r="266" spans="1:10" s="23" customFormat="1" ht="12" customHeight="1">
      <c r="A266" s="145"/>
      <c r="B266" s="743" t="s">
        <v>31</v>
      </c>
      <c r="C266" s="749"/>
      <c r="D266" s="750"/>
      <c r="E266" s="750"/>
      <c r="F266" s="750"/>
      <c r="G266" s="750"/>
      <c r="H266" s="628"/>
      <c r="I266" s="628"/>
      <c r="J266" s="627"/>
    </row>
    <row r="267" spans="1:10">
      <c r="B267" s="743" t="s">
        <v>69</v>
      </c>
      <c r="C267" s="751"/>
      <c r="D267" s="750"/>
      <c r="E267" s="750"/>
      <c r="F267" s="750"/>
      <c r="G267" s="750"/>
      <c r="H267" s="628"/>
      <c r="I267" s="628"/>
      <c r="J267" s="627"/>
    </row>
    <row r="268" spans="1:10">
      <c r="B268" s="433" t="s">
        <v>32</v>
      </c>
      <c r="C268" s="434"/>
      <c r="D268" s="624">
        <f>IF(ISERROR('Input-IS Y7'!D$256/D$266),0,'Input-IS Y7'!D$256/D$266)</f>
        <v>0</v>
      </c>
      <c r="E268" s="624">
        <f>IF(ISERROR('Input-IS Y7'!E$256/E$266),0,'Input-IS Y7'!E$256/E$266)</f>
        <v>0</v>
      </c>
      <c r="F268" s="624">
        <f>IF(ISERROR('Input-IS Y7'!F$256/F$266),0,'Input-IS Y7'!F$256/F$266)</f>
        <v>0</v>
      </c>
      <c r="G268" s="624">
        <f>IF(ISERROR('Input-IS Y7'!G$256/G$266),0,'Input-IS Y7'!G$256/G$266)</f>
        <v>0</v>
      </c>
      <c r="H268" s="624">
        <f>IF(ISERROR('Input-IS Y7'!H$256/H$266),0,'Input-IS Y7'!H$256/H$266)</f>
        <v>0</v>
      </c>
      <c r="I268" s="624">
        <f>IF(ISERROR('Input-IS Y7'!I$256/I$266),0,'Input-IS Y7'!I$256/I$266)</f>
        <v>0</v>
      </c>
      <c r="J268" s="613">
        <f>IF(ISERROR('Input-IS Y7'!J$256/J$266),0,'Input-IS Y7'!J$256/J$266)</f>
        <v>0</v>
      </c>
    </row>
    <row r="269" spans="1:10">
      <c r="B269" s="433" t="s">
        <v>70</v>
      </c>
      <c r="C269" s="434"/>
      <c r="D269" s="624">
        <f t="shared" ref="D269:J269" si="50">IF(D270&gt;=0,0,-D270)</f>
        <v>0</v>
      </c>
      <c r="E269" s="624">
        <f t="shared" si="50"/>
        <v>0</v>
      </c>
      <c r="F269" s="624">
        <f t="shared" si="50"/>
        <v>0</v>
      </c>
      <c r="G269" s="624">
        <f t="shared" si="50"/>
        <v>0</v>
      </c>
      <c r="H269" s="624">
        <f t="shared" si="50"/>
        <v>0</v>
      </c>
      <c r="I269" s="624">
        <f t="shared" si="50"/>
        <v>0</v>
      </c>
      <c r="J269" s="613">
        <f t="shared" si="50"/>
        <v>0</v>
      </c>
    </row>
    <row r="270" spans="1:10">
      <c r="B270" s="433" t="s">
        <v>44</v>
      </c>
      <c r="C270" s="434"/>
      <c r="D270" s="624">
        <f t="shared" ref="D270:J270" si="51">IF(D268="",0,D267-D268)</f>
        <v>0</v>
      </c>
      <c r="E270" s="624">
        <f t="shared" si="51"/>
        <v>0</v>
      </c>
      <c r="F270" s="624">
        <f t="shared" si="51"/>
        <v>0</v>
      </c>
      <c r="G270" s="624">
        <f t="shared" si="51"/>
        <v>0</v>
      </c>
      <c r="H270" s="624">
        <f t="shared" si="51"/>
        <v>0</v>
      </c>
      <c r="I270" s="624">
        <f t="shared" si="51"/>
        <v>0</v>
      </c>
      <c r="J270" s="613">
        <f t="shared" si="51"/>
        <v>0</v>
      </c>
    </row>
    <row r="271" spans="1:10">
      <c r="B271" s="433" t="s">
        <v>33</v>
      </c>
      <c r="C271" s="434"/>
      <c r="D271" s="624">
        <f>IF(ISERROR('Input-IS Y7'!D150/D266),0,'Input-IS Y7'!D150/D266)</f>
        <v>0</v>
      </c>
      <c r="E271" s="624">
        <f>IF(ISERROR('Input-IS Y7'!E150/E266),0,'Input-IS Y7'!E150/E266)</f>
        <v>0</v>
      </c>
      <c r="F271" s="624">
        <f>IF(ISERROR('Input-IS Y7'!F150/F266),0,'Input-IS Y7'!F150/F266)</f>
        <v>0</v>
      </c>
      <c r="G271" s="624">
        <f>IF(ISERROR('Input-IS Y7'!G150/G266),0,'Input-IS Y7'!G150/G266)</f>
        <v>0</v>
      </c>
      <c r="H271" s="624">
        <f>IF(ISERROR('Input-IS Y7'!H150/H266),0,'Input-IS Y7'!H150/H266)</f>
        <v>0</v>
      </c>
      <c r="I271" s="624">
        <f>IF(ISERROR('Input-IS Y7'!I150/I266),0,'Input-IS Y7'!I150/I266)</f>
        <v>0</v>
      </c>
      <c r="J271" s="613">
        <f>IF(ISERROR('Input-IS Y7'!J150/J266),0,'Input-IS Y7'!J150/J266)</f>
        <v>0</v>
      </c>
    </row>
    <row r="272" spans="1:10">
      <c r="B272" s="433" t="s">
        <v>34</v>
      </c>
      <c r="C272" s="434"/>
      <c r="D272" s="624">
        <f t="shared" ref="D272:J272" si="52">IF(ISERROR(D271-D268),"",D271-D268)</f>
        <v>0</v>
      </c>
      <c r="E272" s="624">
        <f t="shared" si="52"/>
        <v>0</v>
      </c>
      <c r="F272" s="624">
        <f t="shared" si="52"/>
        <v>0</v>
      </c>
      <c r="G272" s="624">
        <f t="shared" si="52"/>
        <v>0</v>
      </c>
      <c r="H272" s="624">
        <f t="shared" si="52"/>
        <v>0</v>
      </c>
      <c r="I272" s="624">
        <f t="shared" si="52"/>
        <v>0</v>
      </c>
      <c r="J272" s="613">
        <f t="shared" si="52"/>
        <v>0</v>
      </c>
    </row>
    <row r="273" spans="2:10">
      <c r="B273" s="435" t="s">
        <v>47</v>
      </c>
      <c r="C273" s="436"/>
      <c r="D273" s="636" t="str">
        <f t="shared" ref="D273:J273" si="53">IF(ISERROR(D272/D271),"",D272/D271)</f>
        <v/>
      </c>
      <c r="E273" s="636" t="str">
        <f t="shared" si="53"/>
        <v/>
      </c>
      <c r="F273" s="636" t="str">
        <f t="shared" si="53"/>
        <v/>
      </c>
      <c r="G273" s="636" t="str">
        <f t="shared" si="53"/>
        <v/>
      </c>
      <c r="H273" s="636" t="str">
        <f t="shared" si="53"/>
        <v/>
      </c>
      <c r="I273" s="636" t="str">
        <f t="shared" si="53"/>
        <v/>
      </c>
      <c r="J273" s="637" t="str">
        <f t="shared" si="53"/>
        <v/>
      </c>
    </row>
    <row r="274" spans="2:10" ht="15">
      <c r="B274" s="429"/>
      <c r="C274" s="426"/>
      <c r="D274" s="426"/>
      <c r="E274" s="426"/>
      <c r="F274" s="426"/>
      <c r="G274" s="426"/>
      <c r="H274" s="426"/>
      <c r="I274" s="426"/>
      <c r="J274" s="426"/>
    </row>
    <row r="275" spans="2:10" ht="13.5" thickBot="1">
      <c r="B275" s="437" t="s">
        <v>35</v>
      </c>
      <c r="C275" s="438" t="s">
        <v>1</v>
      </c>
      <c r="D275" s="439" t="str">
        <f t="shared" ref="D275:J275" si="54">D265</f>
        <v>Training</v>
      </c>
      <c r="E275" s="439" t="str">
        <f t="shared" si="54"/>
        <v>Conference</v>
      </c>
      <c r="F275" s="439" t="str">
        <f t="shared" si="54"/>
        <v>Research</v>
      </c>
      <c r="G275" s="439" t="str">
        <f t="shared" si="54"/>
        <v>Publications</v>
      </c>
      <c r="H275" s="439" t="str">
        <f t="shared" si="54"/>
        <v/>
      </c>
      <c r="I275" s="439" t="str">
        <f t="shared" si="54"/>
        <v/>
      </c>
      <c r="J275" s="439" t="str">
        <f t="shared" si="54"/>
        <v/>
      </c>
    </row>
    <row r="276" spans="2:10">
      <c r="B276" s="433" t="s">
        <v>7</v>
      </c>
      <c r="C276" s="623">
        <f>'Input-IS Y7'!C150</f>
        <v>0</v>
      </c>
      <c r="D276" s="623">
        <f>'Input-IS Y7'!D150</f>
        <v>0</v>
      </c>
      <c r="E276" s="623">
        <f>'Input-IS Y7'!E150</f>
        <v>0</v>
      </c>
      <c r="F276" s="623">
        <f>'Input-IS Y7'!F150</f>
        <v>0</v>
      </c>
      <c r="G276" s="623">
        <f>'Input-IS Y7'!G150</f>
        <v>0</v>
      </c>
      <c r="H276" s="623">
        <f>'Input-IS Y7'!H150</f>
        <v>0</v>
      </c>
      <c r="I276" s="623">
        <f>'Input-IS Y7'!I150</f>
        <v>0</v>
      </c>
      <c r="J276" s="623">
        <f>'Input-IS Y7'!J150</f>
        <v>0</v>
      </c>
    </row>
    <row r="277" spans="2:10">
      <c r="B277" s="433" t="s">
        <v>36</v>
      </c>
      <c r="C277" s="623">
        <f>'Input-IS Y7'!C256</f>
        <v>0</v>
      </c>
      <c r="D277" s="623">
        <f>'Input-IS Y7'!D256</f>
        <v>0</v>
      </c>
      <c r="E277" s="623">
        <f>'Input-IS Y7'!E256</f>
        <v>0</v>
      </c>
      <c r="F277" s="623">
        <f>'Input-IS Y7'!F256</f>
        <v>0</v>
      </c>
      <c r="G277" s="623">
        <f>'Input-IS Y7'!G256</f>
        <v>0</v>
      </c>
      <c r="H277" s="623">
        <f>'Input-IS Y7'!H256</f>
        <v>0</v>
      </c>
      <c r="I277" s="623">
        <f>'Input-IS Y7'!I256</f>
        <v>0</v>
      </c>
      <c r="J277" s="623">
        <f>'Input-IS Y7'!J256</f>
        <v>0</v>
      </c>
    </row>
    <row r="278" spans="2:10">
      <c r="B278" s="433" t="s">
        <v>34</v>
      </c>
      <c r="C278" s="623">
        <f t="shared" ref="C278:J278" si="55">C276-C277</f>
        <v>0</v>
      </c>
      <c r="D278" s="623">
        <f t="shared" si="55"/>
        <v>0</v>
      </c>
      <c r="E278" s="623">
        <f t="shared" si="55"/>
        <v>0</v>
      </c>
      <c r="F278" s="623">
        <f t="shared" si="55"/>
        <v>0</v>
      </c>
      <c r="G278" s="623">
        <f t="shared" si="55"/>
        <v>0</v>
      </c>
      <c r="H278" s="623">
        <f t="shared" si="55"/>
        <v>0</v>
      </c>
      <c r="I278" s="623">
        <f t="shared" si="55"/>
        <v>0</v>
      </c>
      <c r="J278" s="623">
        <f t="shared" si="55"/>
        <v>0</v>
      </c>
    </row>
    <row r="279" spans="2:10">
      <c r="B279" s="435" t="s">
        <v>46</v>
      </c>
      <c r="C279" s="632" t="str">
        <f>IF(ISERROR(C278/$C$278),"",C278/$C$278)</f>
        <v/>
      </c>
      <c r="D279" s="604" t="e">
        <f t="shared" ref="D279:J279" si="56">IF(D278/$C$278&lt;0,0,(D278/$C$278))</f>
        <v>#DIV/0!</v>
      </c>
      <c r="E279" s="604" t="e">
        <f t="shared" si="56"/>
        <v>#DIV/0!</v>
      </c>
      <c r="F279" s="604" t="e">
        <f t="shared" si="56"/>
        <v>#DIV/0!</v>
      </c>
      <c r="G279" s="604" t="e">
        <f t="shared" si="56"/>
        <v>#DIV/0!</v>
      </c>
      <c r="H279" s="604" t="e">
        <f t="shared" si="56"/>
        <v>#DIV/0!</v>
      </c>
      <c r="I279" s="604" t="e">
        <f t="shared" si="56"/>
        <v>#DIV/0!</v>
      </c>
      <c r="J279" s="604" t="e">
        <f t="shared" si="56"/>
        <v>#DIV/0!</v>
      </c>
    </row>
    <row r="280" spans="2:10" ht="15">
      <c r="B280" s="440"/>
      <c r="C280" s="441"/>
      <c r="D280" s="441"/>
      <c r="E280" s="441"/>
      <c r="F280" s="441"/>
      <c r="G280" s="441"/>
      <c r="H280" s="441"/>
      <c r="I280" s="441"/>
      <c r="J280" s="441"/>
    </row>
    <row r="281" spans="2:10" ht="13.5" thickBot="1">
      <c r="B281" s="437" t="s">
        <v>37</v>
      </c>
      <c r="C281" s="438" t="s">
        <v>1</v>
      </c>
      <c r="D281" s="439" t="str">
        <f t="shared" ref="D281:J281" si="57">D275</f>
        <v>Training</v>
      </c>
      <c r="E281" s="439" t="str">
        <f t="shared" si="57"/>
        <v>Conference</v>
      </c>
      <c r="F281" s="439" t="str">
        <f t="shared" si="57"/>
        <v>Research</v>
      </c>
      <c r="G281" s="439" t="str">
        <f t="shared" si="57"/>
        <v>Publications</v>
      </c>
      <c r="H281" s="439" t="str">
        <f t="shared" si="57"/>
        <v/>
      </c>
      <c r="I281" s="439" t="str">
        <f t="shared" si="57"/>
        <v/>
      </c>
      <c r="J281" s="439" t="str">
        <f t="shared" si="57"/>
        <v/>
      </c>
    </row>
    <row r="282" spans="2:10">
      <c r="B282" s="433" t="s">
        <v>18</v>
      </c>
      <c r="C282" s="623">
        <f>'Input-IS Y7'!C149</f>
        <v>0</v>
      </c>
      <c r="D282" s="623">
        <f>'Input-IS Y7'!D149</f>
        <v>0</v>
      </c>
      <c r="E282" s="623">
        <f>'Input-IS Y7'!E149</f>
        <v>0</v>
      </c>
      <c r="F282" s="623">
        <f>'Input-IS Y7'!F149</f>
        <v>0</v>
      </c>
      <c r="G282" s="623">
        <f>'Input-IS Y7'!G149</f>
        <v>0</v>
      </c>
      <c r="H282" s="623">
        <f>'Input-IS Y7'!H149</f>
        <v>0</v>
      </c>
      <c r="I282" s="623">
        <f>'Input-IS Y7'!I149</f>
        <v>0</v>
      </c>
      <c r="J282" s="623">
        <f>'Input-IS Y7'!J149</f>
        <v>0</v>
      </c>
    </row>
    <row r="283" spans="2:10">
      <c r="B283" s="433" t="s">
        <v>38</v>
      </c>
      <c r="C283" s="626" t="e">
        <f>IF((C282/C286)="","",(C282/C286))</f>
        <v>#DIV/0!</v>
      </c>
      <c r="D283" s="626" t="e">
        <f t="shared" ref="D283:J283" si="58">IF(D$291="","",(D282/$C$282))</f>
        <v>#DIV/0!</v>
      </c>
      <c r="E283" s="626" t="e">
        <f t="shared" si="58"/>
        <v>#DIV/0!</v>
      </c>
      <c r="F283" s="626" t="e">
        <f t="shared" si="58"/>
        <v>#DIV/0!</v>
      </c>
      <c r="G283" s="626" t="e">
        <f t="shared" si="58"/>
        <v>#DIV/0!</v>
      </c>
      <c r="H283" s="626" t="str">
        <f t="shared" si="58"/>
        <v/>
      </c>
      <c r="I283" s="626" t="str">
        <f t="shared" si="58"/>
        <v/>
      </c>
      <c r="J283" s="626" t="str">
        <f t="shared" si="58"/>
        <v/>
      </c>
    </row>
    <row r="284" spans="2:10">
      <c r="B284" s="433" t="s">
        <v>39</v>
      </c>
      <c r="C284" s="623">
        <f>'Input-IS Y7'!C81</f>
        <v>0</v>
      </c>
      <c r="D284" s="623">
        <f>'Input-IS Y7'!D81</f>
        <v>0</v>
      </c>
      <c r="E284" s="623">
        <f>'Input-IS Y7'!E81</f>
        <v>0</v>
      </c>
      <c r="F284" s="623">
        <f>'Input-IS Y7'!F81</f>
        <v>0</v>
      </c>
      <c r="G284" s="623">
        <f>'Input-IS Y7'!G81</f>
        <v>0</v>
      </c>
      <c r="H284" s="623">
        <f>'Input-IS Y7'!H81</f>
        <v>0</v>
      </c>
      <c r="I284" s="623">
        <f>'Input-IS Y7'!I81</f>
        <v>0</v>
      </c>
      <c r="J284" s="623">
        <f>'Input-IS Y7'!J81</f>
        <v>0</v>
      </c>
    </row>
    <row r="285" spans="2:10">
      <c r="B285" s="433" t="s">
        <v>48</v>
      </c>
      <c r="C285" s="626" t="e">
        <f>IF((C284/C286)="","",(C284/C286))</f>
        <v>#DIV/0!</v>
      </c>
      <c r="D285" s="626" t="e">
        <f t="shared" ref="D285:J285" si="59">IF(D291="","",(D284/$C$284))</f>
        <v>#DIV/0!</v>
      </c>
      <c r="E285" s="626" t="e">
        <f t="shared" si="59"/>
        <v>#DIV/0!</v>
      </c>
      <c r="F285" s="626" t="e">
        <f t="shared" si="59"/>
        <v>#DIV/0!</v>
      </c>
      <c r="G285" s="626" t="e">
        <f t="shared" si="59"/>
        <v>#DIV/0!</v>
      </c>
      <c r="H285" s="626" t="str">
        <f t="shared" si="59"/>
        <v/>
      </c>
      <c r="I285" s="626" t="str">
        <f t="shared" si="59"/>
        <v/>
      </c>
      <c r="J285" s="626" t="str">
        <f t="shared" si="59"/>
        <v/>
      </c>
    </row>
    <row r="286" spans="2:10">
      <c r="B286" s="433" t="s">
        <v>7</v>
      </c>
      <c r="C286" s="623">
        <f>'Input-IS Y7'!C150</f>
        <v>0</v>
      </c>
      <c r="D286" s="623">
        <f>'Input-IS Y7'!D150</f>
        <v>0</v>
      </c>
      <c r="E286" s="623">
        <f>'Input-IS Y7'!E150</f>
        <v>0</v>
      </c>
      <c r="F286" s="623">
        <f>'Input-IS Y7'!F150</f>
        <v>0</v>
      </c>
      <c r="G286" s="623">
        <f>'Input-IS Y7'!G150</f>
        <v>0</v>
      </c>
      <c r="H286" s="623">
        <f>'Input-IS Y7'!H150</f>
        <v>0</v>
      </c>
      <c r="I286" s="623">
        <f>'Input-IS Y7'!I150</f>
        <v>0</v>
      </c>
      <c r="J286" s="623">
        <f>'Input-IS Y7'!J150</f>
        <v>0</v>
      </c>
    </row>
    <row r="287" spans="2:10">
      <c r="B287" s="433" t="s">
        <v>49</v>
      </c>
      <c r="C287" s="442"/>
      <c r="D287" s="626" t="e">
        <f t="shared" ref="D287:J287" si="60">IF(D291="","",(D286/$C$286))</f>
        <v>#DIV/0!</v>
      </c>
      <c r="E287" s="626" t="e">
        <f t="shared" si="60"/>
        <v>#DIV/0!</v>
      </c>
      <c r="F287" s="626" t="e">
        <f t="shared" si="60"/>
        <v>#DIV/0!</v>
      </c>
      <c r="G287" s="626" t="e">
        <f t="shared" si="60"/>
        <v>#DIV/0!</v>
      </c>
      <c r="H287" s="626" t="str">
        <f t="shared" si="60"/>
        <v/>
      </c>
      <c r="I287" s="626" t="str">
        <f t="shared" si="60"/>
        <v/>
      </c>
      <c r="J287" s="626" t="str">
        <f t="shared" si="60"/>
        <v/>
      </c>
    </row>
    <row r="288" spans="2:10">
      <c r="B288" s="433" t="s">
        <v>51</v>
      </c>
      <c r="C288" s="436"/>
      <c r="D288" s="626" t="e">
        <f t="shared" ref="D288:J288" si="61">IF(D291="","",(D282/D$286))</f>
        <v>#DIV/0!</v>
      </c>
      <c r="E288" s="626" t="e">
        <f t="shared" si="61"/>
        <v>#DIV/0!</v>
      </c>
      <c r="F288" s="626" t="e">
        <f t="shared" si="61"/>
        <v>#DIV/0!</v>
      </c>
      <c r="G288" s="626" t="e">
        <f t="shared" si="61"/>
        <v>#DIV/0!</v>
      </c>
      <c r="H288" s="626" t="str">
        <f t="shared" si="61"/>
        <v/>
      </c>
      <c r="I288" s="626" t="str">
        <f t="shared" si="61"/>
        <v/>
      </c>
      <c r="J288" s="626" t="str">
        <f t="shared" si="61"/>
        <v/>
      </c>
    </row>
    <row r="289" spans="2:10">
      <c r="B289" s="433" t="s">
        <v>50</v>
      </c>
      <c r="C289" s="436"/>
      <c r="D289" s="626" t="e">
        <f t="shared" ref="D289:J289" si="62">IF(D291="","",(D284/D$286))</f>
        <v>#DIV/0!</v>
      </c>
      <c r="E289" s="626" t="e">
        <f t="shared" si="62"/>
        <v>#DIV/0!</v>
      </c>
      <c r="F289" s="626" t="e">
        <f t="shared" si="62"/>
        <v>#DIV/0!</v>
      </c>
      <c r="G289" s="626" t="e">
        <f t="shared" si="62"/>
        <v>#DIV/0!</v>
      </c>
      <c r="H289" s="626" t="str">
        <f t="shared" si="62"/>
        <v/>
      </c>
      <c r="I289" s="626" t="str">
        <f t="shared" si="62"/>
        <v/>
      </c>
      <c r="J289" s="626" t="str">
        <f t="shared" si="62"/>
        <v/>
      </c>
    </row>
    <row r="290" spans="2:10" ht="15">
      <c r="B290" s="443"/>
      <c r="C290" s="444"/>
      <c r="D290" s="445"/>
      <c r="E290" s="446"/>
      <c r="F290" s="447"/>
      <c r="G290" s="448"/>
      <c r="H290" s="445"/>
      <c r="I290" s="449"/>
      <c r="J290" s="450"/>
    </row>
    <row r="291" spans="2:10" ht="13.5" thickBot="1">
      <c r="B291" s="437" t="s">
        <v>40</v>
      </c>
      <c r="C291" s="438" t="s">
        <v>1</v>
      </c>
      <c r="D291" s="439" t="str">
        <f t="shared" ref="D291:J291" si="63">D281</f>
        <v>Training</v>
      </c>
      <c r="E291" s="439" t="str">
        <f t="shared" si="63"/>
        <v>Conference</v>
      </c>
      <c r="F291" s="439" t="str">
        <f t="shared" si="63"/>
        <v>Research</v>
      </c>
      <c r="G291" s="439" t="str">
        <f t="shared" si="63"/>
        <v>Publications</v>
      </c>
      <c r="H291" s="439" t="str">
        <f t="shared" si="63"/>
        <v/>
      </c>
      <c r="I291" s="439" t="str">
        <f t="shared" si="63"/>
        <v/>
      </c>
      <c r="J291" s="439" t="str">
        <f t="shared" si="63"/>
        <v/>
      </c>
    </row>
    <row r="292" spans="2:10">
      <c r="B292" s="433" t="s">
        <v>41</v>
      </c>
      <c r="C292" s="623">
        <f>'Input-IS Y7'!C154</f>
        <v>0</v>
      </c>
      <c r="D292" s="623">
        <f>'Input-IS Y7'!D154</f>
        <v>0</v>
      </c>
      <c r="E292" s="623">
        <f>'Input-IS Y7'!E154</f>
        <v>0</v>
      </c>
      <c r="F292" s="623">
        <f>'Input-IS Y7'!F154</f>
        <v>0</v>
      </c>
      <c r="G292" s="623">
        <f>'Input-IS Y7'!G154</f>
        <v>0</v>
      </c>
      <c r="H292" s="623">
        <f>'Input-IS Y7'!H154</f>
        <v>0</v>
      </c>
      <c r="I292" s="623">
        <f>'Input-IS Y7'!I154</f>
        <v>0</v>
      </c>
      <c r="J292" s="623">
        <f>'Input-IS Y7'!J154</f>
        <v>0</v>
      </c>
    </row>
    <row r="293" spans="2:10">
      <c r="B293" s="433" t="s">
        <v>42</v>
      </c>
      <c r="C293" s="626"/>
      <c r="D293" s="626" t="e">
        <f t="shared" ref="D293:J293" si="64">IF(D$291="","",(D292/$C$292))</f>
        <v>#DIV/0!</v>
      </c>
      <c r="E293" s="626" t="e">
        <f t="shared" si="64"/>
        <v>#DIV/0!</v>
      </c>
      <c r="F293" s="626" t="e">
        <f t="shared" si="64"/>
        <v>#DIV/0!</v>
      </c>
      <c r="G293" s="626" t="e">
        <f t="shared" si="64"/>
        <v>#DIV/0!</v>
      </c>
      <c r="H293" s="626" t="str">
        <f t="shared" si="64"/>
        <v/>
      </c>
      <c r="I293" s="626" t="str">
        <f t="shared" si="64"/>
        <v/>
      </c>
      <c r="J293" s="626" t="str">
        <f t="shared" si="64"/>
        <v/>
      </c>
    </row>
    <row r="294" spans="2:10">
      <c r="B294" s="433" t="s">
        <v>66</v>
      </c>
      <c r="C294" s="623">
        <f>'Input-IS Y7'!C205</f>
        <v>0</v>
      </c>
      <c r="D294" s="623">
        <f>'Input-IS Y7'!D205</f>
        <v>0</v>
      </c>
      <c r="E294" s="623">
        <f>'Input-IS Y7'!E205</f>
        <v>0</v>
      </c>
      <c r="F294" s="623">
        <f>'Input-IS Y7'!F205</f>
        <v>0</v>
      </c>
      <c r="G294" s="623">
        <f>'Input-IS Y7'!G205</f>
        <v>0</v>
      </c>
      <c r="H294" s="623">
        <f>'Input-IS Y7'!H205</f>
        <v>0</v>
      </c>
      <c r="I294" s="623">
        <f>'Input-IS Y7'!I205</f>
        <v>0</v>
      </c>
      <c r="J294" s="623">
        <f>'Input-IS Y7'!J205</f>
        <v>0</v>
      </c>
    </row>
    <row r="295" spans="2:10">
      <c r="B295" s="433" t="s">
        <v>67</v>
      </c>
      <c r="C295" s="626"/>
      <c r="D295" s="626" t="e">
        <f t="shared" ref="D295:J295" si="65">IF(D291="","",(D294/$C$294))</f>
        <v>#DIV/0!</v>
      </c>
      <c r="E295" s="626" t="e">
        <f t="shared" si="65"/>
        <v>#DIV/0!</v>
      </c>
      <c r="F295" s="626" t="e">
        <f t="shared" si="65"/>
        <v>#DIV/0!</v>
      </c>
      <c r="G295" s="626" t="e">
        <f t="shared" si="65"/>
        <v>#DIV/0!</v>
      </c>
      <c r="H295" s="626" t="str">
        <f t="shared" si="65"/>
        <v/>
      </c>
      <c r="I295" s="626" t="str">
        <f t="shared" si="65"/>
        <v/>
      </c>
      <c r="J295" s="626" t="str">
        <f t="shared" si="65"/>
        <v/>
      </c>
    </row>
    <row r="296" spans="2:10">
      <c r="B296" s="433" t="s">
        <v>43</v>
      </c>
      <c r="C296" s="623">
        <f>'Input-IS Y7'!C256</f>
        <v>0</v>
      </c>
      <c r="D296" s="623">
        <f>'Input-IS Y7'!D256</f>
        <v>0</v>
      </c>
      <c r="E296" s="623">
        <f>'Input-IS Y7'!E256</f>
        <v>0</v>
      </c>
      <c r="F296" s="623">
        <f>'Input-IS Y7'!F256</f>
        <v>0</v>
      </c>
      <c r="G296" s="623">
        <f>'Input-IS Y7'!G256</f>
        <v>0</v>
      </c>
      <c r="H296" s="623">
        <f>'Input-IS Y7'!H256</f>
        <v>0</v>
      </c>
      <c r="I296" s="623">
        <f>'Input-IS Y7'!I256</f>
        <v>0</v>
      </c>
      <c r="J296" s="623">
        <f>'Input-IS Y7'!J256</f>
        <v>0</v>
      </c>
    </row>
    <row r="297" spans="2:10">
      <c r="B297" s="433" t="s">
        <v>52</v>
      </c>
      <c r="C297" s="626"/>
      <c r="D297" s="626" t="e">
        <f t="shared" ref="D297:J297" si="66">IF(D291="","",(D296/$C$296))</f>
        <v>#DIV/0!</v>
      </c>
      <c r="E297" s="626" t="e">
        <f t="shared" si="66"/>
        <v>#DIV/0!</v>
      </c>
      <c r="F297" s="626" t="e">
        <f t="shared" si="66"/>
        <v>#DIV/0!</v>
      </c>
      <c r="G297" s="626" t="e">
        <f t="shared" si="66"/>
        <v>#DIV/0!</v>
      </c>
      <c r="H297" s="626" t="str">
        <f t="shared" si="66"/>
        <v/>
      </c>
      <c r="I297" s="626" t="str">
        <f t="shared" si="66"/>
        <v/>
      </c>
      <c r="J297" s="626" t="str">
        <f t="shared" si="66"/>
        <v/>
      </c>
    </row>
    <row r="298" spans="2:10">
      <c r="B298" s="433" t="s">
        <v>53</v>
      </c>
      <c r="C298" s="626"/>
      <c r="D298" s="626" t="e">
        <f t="shared" ref="D298:J298" si="67">IF(D291="","",(D292/D$296))</f>
        <v>#DIV/0!</v>
      </c>
      <c r="E298" s="626" t="e">
        <f t="shared" si="67"/>
        <v>#DIV/0!</v>
      </c>
      <c r="F298" s="626" t="e">
        <f t="shared" si="67"/>
        <v>#DIV/0!</v>
      </c>
      <c r="G298" s="626" t="e">
        <f t="shared" si="67"/>
        <v>#DIV/0!</v>
      </c>
      <c r="H298" s="626" t="str">
        <f t="shared" si="67"/>
        <v/>
      </c>
      <c r="I298" s="626" t="str">
        <f t="shared" si="67"/>
        <v/>
      </c>
      <c r="J298" s="626" t="str">
        <f t="shared" si="67"/>
        <v/>
      </c>
    </row>
    <row r="299" spans="2:10">
      <c r="B299" s="433" t="s">
        <v>68</v>
      </c>
      <c r="C299" s="626"/>
      <c r="D299" s="632" t="e">
        <f t="shared" ref="D299:J299" si="68">IF(D291="","",((D294/D$296)))</f>
        <v>#DIV/0!</v>
      </c>
      <c r="E299" s="632" t="e">
        <f t="shared" si="68"/>
        <v>#DIV/0!</v>
      </c>
      <c r="F299" s="632" t="e">
        <f t="shared" si="68"/>
        <v>#DIV/0!</v>
      </c>
      <c r="G299" s="632" t="e">
        <f t="shared" si="68"/>
        <v>#DIV/0!</v>
      </c>
      <c r="H299" s="632" t="str">
        <f t="shared" si="68"/>
        <v/>
      </c>
      <c r="I299" s="632" t="str">
        <f t="shared" si="68"/>
        <v/>
      </c>
      <c r="J299" s="632" t="str">
        <f t="shared" si="68"/>
        <v/>
      </c>
    </row>
    <row r="300" spans="2:10" ht="15">
      <c r="B300" s="443"/>
      <c r="C300" s="444"/>
      <c r="D300" s="445"/>
      <c r="E300" s="446"/>
      <c r="F300" s="447"/>
      <c r="G300" s="448"/>
      <c r="H300" s="445"/>
      <c r="I300" s="449"/>
      <c r="J300" s="450"/>
    </row>
    <row r="301" spans="2:10" ht="13.5" thickBot="1">
      <c r="B301" s="437" t="s">
        <v>44</v>
      </c>
      <c r="C301" s="438" t="s">
        <v>1</v>
      </c>
      <c r="D301" s="439" t="str">
        <f t="shared" ref="D301:J301" si="69">D291</f>
        <v>Training</v>
      </c>
      <c r="E301" s="439" t="str">
        <f t="shared" si="69"/>
        <v>Conference</v>
      </c>
      <c r="F301" s="439" t="str">
        <f t="shared" si="69"/>
        <v>Research</v>
      </c>
      <c r="G301" s="439" t="str">
        <f t="shared" si="69"/>
        <v>Publications</v>
      </c>
      <c r="H301" s="439" t="str">
        <f t="shared" si="69"/>
        <v/>
      </c>
      <c r="I301" s="439" t="str">
        <f t="shared" si="69"/>
        <v/>
      </c>
      <c r="J301" s="439" t="str">
        <f t="shared" si="69"/>
        <v/>
      </c>
    </row>
    <row r="302" spans="2:10">
      <c r="B302" s="433" t="s">
        <v>18</v>
      </c>
      <c r="C302" s="623">
        <f>'Input-IS Y7'!C149</f>
        <v>0</v>
      </c>
      <c r="D302" s="623">
        <f>'Input-IS Y7'!D149</f>
        <v>0</v>
      </c>
      <c r="E302" s="623">
        <f>'Input-IS Y7'!E149</f>
        <v>0</v>
      </c>
      <c r="F302" s="623">
        <f>'Input-IS Y7'!F149</f>
        <v>0</v>
      </c>
      <c r="G302" s="623">
        <f>'Input-IS Y7'!G149</f>
        <v>0</v>
      </c>
      <c r="H302" s="623">
        <f>'Input-IS Y7'!H149</f>
        <v>0</v>
      </c>
      <c r="I302" s="623">
        <f>'Input-IS Y7'!I149</f>
        <v>0</v>
      </c>
      <c r="J302" s="623">
        <f>'Input-IS Y7'!J149</f>
        <v>0</v>
      </c>
    </row>
    <row r="303" spans="2:10">
      <c r="B303" s="433" t="s">
        <v>36</v>
      </c>
      <c r="C303" s="623">
        <f>'Input-IS Y7'!C256</f>
        <v>0</v>
      </c>
      <c r="D303" s="623">
        <f>'Input-IS Y7'!D256</f>
        <v>0</v>
      </c>
      <c r="E303" s="623">
        <f>'Input-IS Y7'!E256</f>
        <v>0</v>
      </c>
      <c r="F303" s="623">
        <f>'Input-IS Y7'!F256</f>
        <v>0</v>
      </c>
      <c r="G303" s="623">
        <f>'Input-IS Y7'!G256</f>
        <v>0</v>
      </c>
      <c r="H303" s="623">
        <f>'Input-IS Y7'!H256</f>
        <v>0</v>
      </c>
      <c r="I303" s="623">
        <f>'Input-IS Y7'!I256</f>
        <v>0</v>
      </c>
      <c r="J303" s="623">
        <f>'Input-IS Y7'!J256</f>
        <v>0</v>
      </c>
    </row>
    <row r="304" spans="2:10">
      <c r="B304" s="435" t="s">
        <v>54</v>
      </c>
      <c r="C304" s="632" t="str">
        <f t="shared" ref="C304:J304" si="70">IF(ISERROR(C302/C303),"",C302/C303)</f>
        <v/>
      </c>
      <c r="D304" s="626" t="str">
        <f t="shared" si="70"/>
        <v/>
      </c>
      <c r="E304" s="626" t="str">
        <f t="shared" si="70"/>
        <v/>
      </c>
      <c r="F304" s="626" t="str">
        <f t="shared" si="70"/>
        <v/>
      </c>
      <c r="G304" s="626" t="str">
        <f t="shared" si="70"/>
        <v/>
      </c>
      <c r="H304" s="626" t="str">
        <f t="shared" si="70"/>
        <v/>
      </c>
      <c r="I304" s="626" t="str">
        <f t="shared" si="70"/>
        <v/>
      </c>
      <c r="J304" s="626" t="str">
        <f t="shared" si="70"/>
        <v/>
      </c>
    </row>
    <row r="305" spans="2:10" ht="15">
      <c r="B305" s="24"/>
      <c r="C305" s="23"/>
      <c r="D305" s="207"/>
      <c r="E305" s="23"/>
      <c r="F305" s="23"/>
      <c r="G305" s="23"/>
      <c r="H305" s="23"/>
      <c r="I305" s="23"/>
      <c r="J305" s="23"/>
    </row>
    <row r="307" spans="2:10" ht="15.75">
      <c r="B307" s="25" t="s">
        <v>65</v>
      </c>
    </row>
  </sheetData>
  <sheetProtection password="FA56" sheet="1" objects="1" scenarios="1" formatCells="0" formatColumns="0" formatRows="0"/>
  <conditionalFormatting sqref="D83:J83 D263:D264 D9:D181 D203:D215 D249:D261 D266:D304">
    <cfRule type="expression" dxfId="786" priority="131">
      <formula>$D$9=""</formula>
    </cfRule>
  </conditionalFormatting>
  <conditionalFormatting sqref="E263:E264 E266:E304 E9:E181 E203:E215 E249:E261">
    <cfRule type="expression" dxfId="785" priority="130">
      <formula>$E$9=""</formula>
    </cfRule>
  </conditionalFormatting>
  <conditionalFormatting sqref="F263:F264 F266:F304 F9:F181 F203:F215 F249:F261">
    <cfRule type="expression" dxfId="784" priority="129">
      <formula>$F$9=""</formula>
    </cfRule>
  </conditionalFormatting>
  <conditionalFormatting sqref="G263:G264 G266:G304 G9:G181 G203:G215 G249:G261">
    <cfRule type="expression" dxfId="783" priority="128">
      <formula>$G$9=""</formula>
    </cfRule>
  </conditionalFormatting>
  <conditionalFormatting sqref="H263:H264 H266:H304 H9:H181 H203:H215 H249:H261">
    <cfRule type="expression" dxfId="782" priority="127">
      <formula>$H$9=""</formula>
    </cfRule>
  </conditionalFormatting>
  <conditionalFormatting sqref="I263:I264 I266:I304 I9:I181 I203:I215 I249:I261">
    <cfRule type="expression" dxfId="781" priority="126">
      <formula>$I$9=""</formula>
    </cfRule>
  </conditionalFormatting>
  <conditionalFormatting sqref="J263:J264 J266:J304 J9:J181 J203:J215 J249:J261">
    <cfRule type="expression" dxfId="780" priority="125">
      <formula>$J$9=""</formula>
    </cfRule>
  </conditionalFormatting>
  <conditionalFormatting sqref="D81">
    <cfRule type="expression" dxfId="779" priority="124">
      <formula>$D$9=""</formula>
    </cfRule>
  </conditionalFormatting>
  <conditionalFormatting sqref="E81">
    <cfRule type="expression" dxfId="778" priority="123">
      <formula>$E$9=""</formula>
    </cfRule>
  </conditionalFormatting>
  <conditionalFormatting sqref="F81">
    <cfRule type="expression" dxfId="777" priority="122">
      <formula>$F$9=""</formula>
    </cfRule>
  </conditionalFormatting>
  <conditionalFormatting sqref="G81">
    <cfRule type="expression" dxfId="776" priority="121">
      <formula>$G$9=""</formula>
    </cfRule>
  </conditionalFormatting>
  <conditionalFormatting sqref="H81">
    <cfRule type="expression" dxfId="775" priority="120">
      <formula>$H$9=""</formula>
    </cfRule>
  </conditionalFormatting>
  <conditionalFormatting sqref="I81">
    <cfRule type="expression" dxfId="774" priority="119">
      <formula>$I$9=""</formula>
    </cfRule>
  </conditionalFormatting>
  <conditionalFormatting sqref="J81">
    <cfRule type="expression" dxfId="773" priority="118">
      <formula>$J$9=""</formula>
    </cfRule>
  </conditionalFormatting>
  <conditionalFormatting sqref="D81">
    <cfRule type="expression" dxfId="772" priority="117">
      <formula>$D$9=""</formula>
    </cfRule>
  </conditionalFormatting>
  <conditionalFormatting sqref="E81">
    <cfRule type="expression" dxfId="771" priority="116">
      <formula>$E$9=""</formula>
    </cfRule>
  </conditionalFormatting>
  <conditionalFormatting sqref="F81">
    <cfRule type="expression" dxfId="770" priority="115">
      <formula>$F$9=""</formula>
    </cfRule>
  </conditionalFormatting>
  <conditionalFormatting sqref="G81">
    <cfRule type="expression" dxfId="769" priority="114">
      <formula>$G$9=""</formula>
    </cfRule>
  </conditionalFormatting>
  <conditionalFormatting sqref="H81">
    <cfRule type="expression" dxfId="768" priority="113">
      <formula>$H$9=""</formula>
    </cfRule>
  </conditionalFormatting>
  <conditionalFormatting sqref="I81">
    <cfRule type="expression" dxfId="767" priority="112">
      <formula>$I$9=""</formula>
    </cfRule>
  </conditionalFormatting>
  <conditionalFormatting sqref="J81">
    <cfRule type="expression" dxfId="766" priority="111">
      <formula>$J$9=""</formula>
    </cfRule>
  </conditionalFormatting>
  <conditionalFormatting sqref="D81">
    <cfRule type="expression" dxfId="765" priority="110">
      <formula>$D$9=""</formula>
    </cfRule>
  </conditionalFormatting>
  <conditionalFormatting sqref="E81">
    <cfRule type="expression" dxfId="764" priority="109">
      <formula>$E$9=""</formula>
    </cfRule>
  </conditionalFormatting>
  <conditionalFormatting sqref="F81">
    <cfRule type="expression" dxfId="763" priority="108">
      <formula>$F$9=""</formula>
    </cfRule>
  </conditionalFormatting>
  <conditionalFormatting sqref="G81">
    <cfRule type="expression" dxfId="762" priority="107">
      <formula>$G$9=""</formula>
    </cfRule>
  </conditionalFormatting>
  <conditionalFormatting sqref="H81">
    <cfRule type="expression" dxfId="761" priority="106">
      <formula>$H$9=""</formula>
    </cfRule>
  </conditionalFormatting>
  <conditionalFormatting sqref="I81">
    <cfRule type="expression" dxfId="760" priority="105">
      <formula>$I$9=""</formula>
    </cfRule>
  </conditionalFormatting>
  <conditionalFormatting sqref="J81">
    <cfRule type="expression" dxfId="759" priority="104">
      <formula>$J$9=""</formula>
    </cfRule>
  </conditionalFormatting>
  <conditionalFormatting sqref="D81">
    <cfRule type="expression" dxfId="758" priority="103">
      <formula>$D$9=""</formula>
    </cfRule>
  </conditionalFormatting>
  <conditionalFormatting sqref="E81">
    <cfRule type="expression" dxfId="757" priority="102">
      <formula>$E$9=""</formula>
    </cfRule>
  </conditionalFormatting>
  <conditionalFormatting sqref="F81">
    <cfRule type="expression" dxfId="756" priority="101">
      <formula>$F$9=""</formula>
    </cfRule>
  </conditionalFormatting>
  <conditionalFormatting sqref="G81">
    <cfRule type="expression" dxfId="755" priority="100">
      <formula>$G$9=""</formula>
    </cfRule>
  </conditionalFormatting>
  <conditionalFormatting sqref="H81">
    <cfRule type="expression" dxfId="754" priority="99">
      <formula>$H$9=""</formula>
    </cfRule>
  </conditionalFormatting>
  <conditionalFormatting sqref="I81">
    <cfRule type="expression" dxfId="753" priority="98">
      <formula>$I$9=""</formula>
    </cfRule>
  </conditionalFormatting>
  <conditionalFormatting sqref="J81">
    <cfRule type="expression" dxfId="752" priority="97">
      <formula>$J$9=""</formula>
    </cfRule>
  </conditionalFormatting>
  <conditionalFormatting sqref="H83:J83">
    <cfRule type="expression" dxfId="751" priority="96">
      <formula>$G$9=""</formula>
    </cfRule>
  </conditionalFormatting>
  <conditionalFormatting sqref="D104">
    <cfRule type="expression" dxfId="750" priority="88">
      <formula>$D$9=""</formula>
    </cfRule>
  </conditionalFormatting>
  <conditionalFormatting sqref="D10">
    <cfRule type="expression" dxfId="749" priority="87">
      <formula>$D$9=""</formula>
    </cfRule>
  </conditionalFormatting>
  <conditionalFormatting sqref="E10">
    <cfRule type="expression" dxfId="748" priority="86">
      <formula>$E$9=""</formula>
    </cfRule>
  </conditionalFormatting>
  <conditionalFormatting sqref="F10">
    <cfRule type="expression" dxfId="747" priority="85">
      <formula>$F$9=""</formula>
    </cfRule>
  </conditionalFormatting>
  <conditionalFormatting sqref="G10">
    <cfRule type="expression" dxfId="746" priority="84">
      <formula>$G$9=""</formula>
    </cfRule>
  </conditionalFormatting>
  <conditionalFormatting sqref="H10">
    <cfRule type="expression" dxfId="745" priority="83">
      <formula>$H$9=""</formula>
    </cfRule>
  </conditionalFormatting>
  <conditionalFormatting sqref="I10">
    <cfRule type="expression" dxfId="744" priority="82">
      <formula>$I$9=""</formula>
    </cfRule>
  </conditionalFormatting>
  <conditionalFormatting sqref="J10">
    <cfRule type="expression" dxfId="743" priority="81">
      <formula>$J$9=""</formula>
    </cfRule>
  </conditionalFormatting>
  <conditionalFormatting sqref="D10">
    <cfRule type="expression" dxfId="742" priority="80">
      <formula>$D$9=""</formula>
    </cfRule>
  </conditionalFormatting>
  <conditionalFormatting sqref="E10">
    <cfRule type="expression" dxfId="741" priority="79">
      <formula>$E$9=""</formula>
    </cfRule>
  </conditionalFormatting>
  <conditionalFormatting sqref="F10">
    <cfRule type="expression" dxfId="740" priority="78">
      <formula>$F$9=""</formula>
    </cfRule>
  </conditionalFormatting>
  <conditionalFormatting sqref="G10">
    <cfRule type="expression" dxfId="739" priority="77">
      <formula>$G$9=""</formula>
    </cfRule>
  </conditionalFormatting>
  <conditionalFormatting sqref="H10">
    <cfRule type="expression" dxfId="738" priority="76">
      <formula>$H$9=""</formula>
    </cfRule>
  </conditionalFormatting>
  <conditionalFormatting sqref="I10">
    <cfRule type="expression" dxfId="737" priority="75">
      <formula>$I$9=""</formula>
    </cfRule>
  </conditionalFormatting>
  <conditionalFormatting sqref="J10">
    <cfRule type="expression" dxfId="736" priority="74">
      <formula>$J$9=""</formula>
    </cfRule>
  </conditionalFormatting>
  <conditionalFormatting sqref="D10">
    <cfRule type="expression" dxfId="735" priority="73">
      <formula>$D$9=""</formula>
    </cfRule>
  </conditionalFormatting>
  <conditionalFormatting sqref="E10">
    <cfRule type="expression" dxfId="734" priority="72">
      <formula>$E$9=""</formula>
    </cfRule>
  </conditionalFormatting>
  <conditionalFormatting sqref="F10">
    <cfRule type="expression" dxfId="733" priority="71">
      <formula>$F$9=""</formula>
    </cfRule>
  </conditionalFormatting>
  <conditionalFormatting sqref="G10">
    <cfRule type="expression" dxfId="732" priority="70">
      <formula>$G$9=""</formula>
    </cfRule>
  </conditionalFormatting>
  <conditionalFormatting sqref="H10">
    <cfRule type="expression" dxfId="731" priority="69">
      <formula>$H$9=""</formula>
    </cfRule>
  </conditionalFormatting>
  <conditionalFormatting sqref="I10">
    <cfRule type="expression" dxfId="730" priority="68">
      <formula>$I$9=""</formula>
    </cfRule>
  </conditionalFormatting>
  <conditionalFormatting sqref="J10">
    <cfRule type="expression" dxfId="729" priority="67">
      <formula>$J$9=""</formula>
    </cfRule>
  </conditionalFormatting>
  <conditionalFormatting sqref="C289">
    <cfRule type="cellIs" dxfId="728" priority="66" operator="greaterThan">
      <formula>0</formula>
    </cfRule>
  </conditionalFormatting>
  <conditionalFormatting sqref="C268:J273 C276:J279 C302:J304 D266:J267 C292:J299 C282:J289">
    <cfRule type="containsErrors" dxfId="727" priority="65">
      <formula>ISERROR(C266)</formula>
    </cfRule>
  </conditionalFormatting>
  <conditionalFormatting sqref="D279:J279">
    <cfRule type="containsErrors" dxfId="726" priority="57">
      <formula>ISERROR(D279)</formula>
    </cfRule>
  </conditionalFormatting>
  <conditionalFormatting sqref="H279">
    <cfRule type="expression" dxfId="725" priority="56">
      <formula>$H$9=""</formula>
    </cfRule>
  </conditionalFormatting>
  <conditionalFormatting sqref="I279">
    <cfRule type="expression" dxfId="724" priority="55">
      <formula>$I$9=""</formula>
    </cfRule>
  </conditionalFormatting>
  <conditionalFormatting sqref="J279">
    <cfRule type="expression" dxfId="723" priority="54">
      <formula>$J$9=""</formula>
    </cfRule>
  </conditionalFormatting>
  <conditionalFormatting sqref="G279">
    <cfRule type="expression" dxfId="722" priority="53">
      <formula>$G$9=""</formula>
    </cfRule>
  </conditionalFormatting>
  <conditionalFormatting sqref="F279">
    <cfRule type="expression" dxfId="721" priority="52">
      <formula>$F$9=""</formula>
    </cfRule>
  </conditionalFormatting>
  <conditionalFormatting sqref="E279">
    <cfRule type="expression" dxfId="720" priority="51">
      <formula>$E$9=""</formula>
    </cfRule>
  </conditionalFormatting>
  <conditionalFormatting sqref="D279">
    <cfRule type="expression" dxfId="719" priority="50">
      <formula>$D$9=""</formula>
    </cfRule>
  </conditionalFormatting>
  <conditionalFormatting sqref="D182:D202">
    <cfRule type="expression" dxfId="718" priority="49">
      <formula>$D$9=""</formula>
    </cfRule>
  </conditionalFormatting>
  <conditionalFormatting sqref="E182:E202">
    <cfRule type="expression" dxfId="717" priority="48">
      <formula>$E$9=""</formula>
    </cfRule>
  </conditionalFormatting>
  <conditionalFormatting sqref="F182:F202">
    <cfRule type="expression" dxfId="716" priority="47">
      <formula>$F$9=""</formula>
    </cfRule>
  </conditionalFormatting>
  <conditionalFormatting sqref="G182:G202">
    <cfRule type="expression" dxfId="715" priority="46">
      <formula>$G$9=""</formula>
    </cfRule>
  </conditionalFormatting>
  <conditionalFormatting sqref="H182:H202">
    <cfRule type="expression" dxfId="714" priority="45">
      <formula>$H$9=""</formula>
    </cfRule>
  </conditionalFormatting>
  <conditionalFormatting sqref="I182:I202">
    <cfRule type="expression" dxfId="713" priority="44">
      <formula>$I$9=""</formula>
    </cfRule>
  </conditionalFormatting>
  <conditionalFormatting sqref="J182:J202">
    <cfRule type="expression" dxfId="712" priority="43">
      <formula>$J$9=""</formula>
    </cfRule>
  </conditionalFormatting>
  <conditionalFormatting sqref="D216:D223">
    <cfRule type="expression" dxfId="711" priority="42">
      <formula>$D$9=""</formula>
    </cfRule>
  </conditionalFormatting>
  <conditionalFormatting sqref="E216:E223">
    <cfRule type="expression" dxfId="710" priority="41">
      <formula>$E$9=""</formula>
    </cfRule>
  </conditionalFormatting>
  <conditionalFormatting sqref="F216:F223">
    <cfRule type="expression" dxfId="709" priority="40">
      <formula>$F$9=""</formula>
    </cfRule>
  </conditionalFormatting>
  <conditionalFormatting sqref="G216:G223">
    <cfRule type="expression" dxfId="708" priority="39">
      <formula>$G$9=""</formula>
    </cfRule>
  </conditionalFormatting>
  <conditionalFormatting sqref="H216:H223">
    <cfRule type="expression" dxfId="707" priority="38">
      <formula>$H$9=""</formula>
    </cfRule>
  </conditionalFormatting>
  <conditionalFormatting sqref="I216:I223">
    <cfRule type="expression" dxfId="706" priority="37">
      <formula>$I$9=""</formula>
    </cfRule>
  </conditionalFormatting>
  <conditionalFormatting sqref="J216:J223">
    <cfRule type="expression" dxfId="705" priority="36">
      <formula>$J$9=""</formula>
    </cfRule>
  </conditionalFormatting>
  <conditionalFormatting sqref="D224:D233">
    <cfRule type="expression" dxfId="704" priority="35">
      <formula>$D$9=""</formula>
    </cfRule>
  </conditionalFormatting>
  <conditionalFormatting sqref="E224:E233">
    <cfRule type="expression" dxfId="703" priority="34">
      <formula>$E$9=""</formula>
    </cfRule>
  </conditionalFormatting>
  <conditionalFormatting sqref="F224:F233">
    <cfRule type="expression" dxfId="702" priority="33">
      <formula>$F$9=""</formula>
    </cfRule>
  </conditionalFormatting>
  <conditionalFormatting sqref="G224:G233">
    <cfRule type="expression" dxfId="701" priority="32">
      <formula>$G$9=""</formula>
    </cfRule>
  </conditionalFormatting>
  <conditionalFormatting sqref="H224:H233">
    <cfRule type="expression" dxfId="700" priority="31">
      <formula>$H$9=""</formula>
    </cfRule>
  </conditionalFormatting>
  <conditionalFormatting sqref="I224:I233">
    <cfRule type="expression" dxfId="699" priority="30">
      <formula>$I$9=""</formula>
    </cfRule>
  </conditionalFormatting>
  <conditionalFormatting sqref="J224:J233">
    <cfRule type="expression" dxfId="698" priority="29">
      <formula>$J$9=""</formula>
    </cfRule>
  </conditionalFormatting>
  <conditionalFormatting sqref="D234:D240">
    <cfRule type="expression" dxfId="697" priority="28">
      <formula>$D$9=""</formula>
    </cfRule>
  </conditionalFormatting>
  <conditionalFormatting sqref="E234:E240">
    <cfRule type="expression" dxfId="696" priority="27">
      <formula>$E$9=""</formula>
    </cfRule>
  </conditionalFormatting>
  <conditionalFormatting sqref="F234:F240">
    <cfRule type="expression" dxfId="695" priority="26">
      <formula>$F$9=""</formula>
    </cfRule>
  </conditionalFormatting>
  <conditionalFormatting sqref="G234:G240">
    <cfRule type="expression" dxfId="694" priority="25">
      <formula>$G$9=""</formula>
    </cfRule>
  </conditionalFormatting>
  <conditionalFormatting sqref="H234:H240">
    <cfRule type="expression" dxfId="693" priority="24">
      <formula>$H$9=""</formula>
    </cfRule>
  </conditionalFormatting>
  <conditionalFormatting sqref="I234:I240">
    <cfRule type="expression" dxfId="692" priority="23">
      <formula>$I$9=""</formula>
    </cfRule>
  </conditionalFormatting>
  <conditionalFormatting sqref="J234:J240">
    <cfRule type="expression" dxfId="691" priority="22">
      <formula>$J$9=""</formula>
    </cfRule>
  </conditionalFormatting>
  <conditionalFormatting sqref="D241:D243">
    <cfRule type="expression" dxfId="690" priority="21">
      <formula>$D$9=""</formula>
    </cfRule>
  </conditionalFormatting>
  <conditionalFormatting sqref="E241:E243">
    <cfRule type="expression" dxfId="689" priority="20">
      <formula>$E$9=""</formula>
    </cfRule>
  </conditionalFormatting>
  <conditionalFormatting sqref="F241:F243">
    <cfRule type="expression" dxfId="688" priority="19">
      <formula>$F$9=""</formula>
    </cfRule>
  </conditionalFormatting>
  <conditionalFormatting sqref="G241:G243">
    <cfRule type="expression" dxfId="687" priority="18">
      <formula>$G$9=""</formula>
    </cfRule>
  </conditionalFormatting>
  <conditionalFormatting sqref="H241:H243">
    <cfRule type="expression" dxfId="686" priority="17">
      <formula>$H$9=""</formula>
    </cfRule>
  </conditionalFormatting>
  <conditionalFormatting sqref="I241:I243">
    <cfRule type="expression" dxfId="685" priority="16">
      <formula>$I$9=""</formula>
    </cfRule>
  </conditionalFormatting>
  <conditionalFormatting sqref="J241:J243">
    <cfRule type="expression" dxfId="684" priority="15">
      <formula>$J$9=""</formula>
    </cfRule>
  </conditionalFormatting>
  <conditionalFormatting sqref="D244:D248">
    <cfRule type="expression" dxfId="683" priority="14">
      <formula>$D$9=""</formula>
    </cfRule>
  </conditionalFormatting>
  <conditionalFormatting sqref="E244:E248">
    <cfRule type="expression" dxfId="682" priority="13">
      <formula>$E$9=""</formula>
    </cfRule>
  </conditionalFormatting>
  <conditionalFormatting sqref="F244:F248">
    <cfRule type="expression" dxfId="681" priority="12">
      <formula>$F$9=""</formula>
    </cfRule>
  </conditionalFormatting>
  <conditionalFormatting sqref="G244:G248">
    <cfRule type="expression" dxfId="680" priority="11">
      <formula>$G$9=""</formula>
    </cfRule>
  </conditionalFormatting>
  <conditionalFormatting sqref="H244:H248">
    <cfRule type="expression" dxfId="679" priority="10">
      <formula>$H$9=""</formula>
    </cfRule>
  </conditionalFormatting>
  <conditionalFormatting sqref="I244:I248">
    <cfRule type="expression" dxfId="678" priority="9">
      <formula>$I$9=""</formula>
    </cfRule>
  </conditionalFormatting>
  <conditionalFormatting sqref="J244:J248">
    <cfRule type="expression" dxfId="677" priority="8">
      <formula>$J$9=""</formula>
    </cfRule>
  </conditionalFormatting>
  <conditionalFormatting sqref="D265">
    <cfRule type="expression" dxfId="676" priority="7">
      <formula>$D$9=""</formula>
    </cfRule>
  </conditionalFormatting>
  <conditionalFormatting sqref="E265">
    <cfRule type="expression" dxfId="675" priority="6">
      <formula>$E$9=""</formula>
    </cfRule>
  </conditionalFormatting>
  <conditionalFormatting sqref="F265">
    <cfRule type="expression" dxfId="674" priority="5">
      <formula>$F$9=""</formula>
    </cfRule>
  </conditionalFormatting>
  <conditionalFormatting sqref="G265">
    <cfRule type="expression" dxfId="673" priority="4">
      <formula>$G$9=""</formula>
    </cfRule>
  </conditionalFormatting>
  <conditionalFormatting sqref="H265">
    <cfRule type="expression" dxfId="672" priority="3">
      <formula>$H$9=""</formula>
    </cfRule>
  </conditionalFormatting>
  <conditionalFormatting sqref="I265">
    <cfRule type="expression" dxfId="671" priority="2">
      <formula>$I$9=""</formula>
    </cfRule>
  </conditionalFormatting>
  <conditionalFormatting sqref="J265">
    <cfRule type="expression" dxfId="670" priority="1">
      <formula>$J$9=""</formula>
    </cfRule>
  </conditionalFormatting>
  <pageMargins left="0.35" right="0.36" top="0.53" bottom="1" header="0.5" footer="0.5"/>
  <pageSetup scale="58" orientation="portrait" horizontalDpi="4294967292" verticalDpi="4294967292" r:id="rId1"/>
  <headerFooter alignWithMargins="0"/>
  <ignoredErrors>
    <ignoredError sqref="D138:J138 D118:J119 D127:J128" 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9">
    <tabColor theme="4" tint="-0.499984740745262"/>
  </sheetPr>
  <dimension ref="A1:K307"/>
  <sheetViews>
    <sheetView showGridLines="0" topLeftCell="A263" zoomScaleNormal="100" workbookViewId="0">
      <selection activeCell="H266" sqref="H266"/>
    </sheetView>
  </sheetViews>
  <sheetFormatPr defaultRowHeight="12.75"/>
  <cols>
    <col min="1" max="1" width="2" style="143" customWidth="1"/>
    <col min="2" max="2" width="40" style="1" customWidth="1"/>
    <col min="3" max="4" width="18.5703125" style="1" customWidth="1"/>
    <col min="5" max="6" width="15.7109375" style="1" customWidth="1"/>
    <col min="7" max="7" width="15.7109375" style="3" customWidth="1"/>
    <col min="8" max="9" width="15.7109375" style="4" customWidth="1"/>
    <col min="10" max="10" width="15.7109375" style="1" customWidth="1"/>
    <col min="11" max="11" width="11.28515625" style="1" bestFit="1" customWidth="1"/>
    <col min="12" max="16384" width="9.140625" style="1"/>
  </cols>
  <sheetData>
    <row r="1" spans="1:10" ht="18" customHeight="1">
      <c r="A1" s="715" t="str">
        <f>IF(Data!B8="","hideme","unhideme")</f>
        <v>unhideme</v>
      </c>
    </row>
    <row r="2" spans="1:10" ht="15" customHeight="1">
      <c r="B2" s="42" t="str">
        <f>Setup!B5</f>
        <v>Product Costing &amp; Financial Performance Tool</v>
      </c>
      <c r="G2" s="653"/>
      <c r="H2" s="1"/>
      <c r="I2" s="1"/>
    </row>
    <row r="3" spans="1:10" ht="15" customHeight="1">
      <c r="A3" s="44"/>
      <c r="G3" s="1"/>
      <c r="H3" s="1"/>
      <c r="I3" s="1"/>
    </row>
    <row r="4" spans="1:10" ht="15" customHeight="1">
      <c r="B4" s="44" t="str">
        <f>'Input-IS Y1'!B4</f>
        <v>3. INCOME STATEMENT INPUT BY YEAR</v>
      </c>
      <c r="G4" s="1"/>
      <c r="H4" s="1"/>
      <c r="I4" s="1"/>
    </row>
    <row r="5" spans="1:10" ht="14.25">
      <c r="A5" s="144"/>
      <c r="B5" s="10"/>
    </row>
    <row r="6" spans="1:10" ht="20.25" customHeight="1">
      <c r="A6" s="144"/>
      <c r="B6" s="17">
        <f>IF('Balance Sheet Input'!J6="","Select Year 1 on the 'Setup'  page",'Balance Sheet Input'!J6)</f>
        <v>2018</v>
      </c>
    </row>
    <row r="7" spans="1:10" ht="1.5" customHeight="1">
      <c r="A7" s="144"/>
      <c r="B7" s="17"/>
      <c r="D7" s="143">
        <v>3</v>
      </c>
      <c r="E7" s="143">
        <v>4</v>
      </c>
      <c r="F7" s="143">
        <v>5</v>
      </c>
      <c r="G7" s="143">
        <v>6</v>
      </c>
      <c r="H7" s="143">
        <v>7</v>
      </c>
      <c r="I7" s="143">
        <v>8</v>
      </c>
      <c r="J7" s="143">
        <v>9</v>
      </c>
    </row>
    <row r="8" spans="1:10" ht="20.25" customHeight="1">
      <c r="A8" s="144"/>
      <c r="B8" s="17"/>
      <c r="D8" s="143"/>
      <c r="E8" s="143"/>
      <c r="F8" s="143"/>
      <c r="G8" s="143"/>
      <c r="H8" s="143"/>
      <c r="I8" s="143"/>
      <c r="J8" s="143"/>
    </row>
    <row r="9" spans="1:10" ht="27.75" customHeight="1">
      <c r="B9" s="118" t="s">
        <v>218</v>
      </c>
      <c r="C9" s="119" t="s">
        <v>1</v>
      </c>
      <c r="D9" s="119" t="str">
        <f>IF(Setup!$C23="","",Setup!$C23)</f>
        <v>Training</v>
      </c>
      <c r="E9" s="119" t="str">
        <f>IF(Setup!$C24="","",Setup!$C24)</f>
        <v>Conference</v>
      </c>
      <c r="F9" s="119" t="str">
        <f>IF(Setup!$C25="","",Setup!$C25)</f>
        <v>Research</v>
      </c>
      <c r="G9" s="119" t="str">
        <f>IF(Setup!$C26="","",Setup!$C26)</f>
        <v>Publications</v>
      </c>
      <c r="H9" s="119" t="str">
        <f>IF(Setup!$C27="","",Setup!$C27)</f>
        <v/>
      </c>
      <c r="I9" s="119" t="str">
        <f>IF(Setup!$C28="","",Setup!$C28)</f>
        <v/>
      </c>
      <c r="J9" s="119" t="str">
        <f>IF(Setup!$C29="","",Setup!$C29)</f>
        <v/>
      </c>
    </row>
    <row r="10" spans="1:10">
      <c r="B10" s="401" t="str">
        <f>IF(ISERROR(VLOOKUP(Setup!$A$163,Setup!$A$158:B162,2)),"",(VLOOKUP(Setup!$A$163,Setup!$A$158:B162,2)))</f>
        <v>% Contribution to Direct Revenue</v>
      </c>
      <c r="C10" s="402" t="e">
        <f>SUM(D10:J10)</f>
        <v>#DIV/0!</v>
      </c>
      <c r="D10" s="402" t="e">
        <f>IF(D9="",0,VLOOKUP($B$10,$B$13:$J$16,D7,0))</f>
        <v>#DIV/0!</v>
      </c>
      <c r="E10" s="402" t="e">
        <f t="shared" ref="E10:J10" si="0">IF(E9="",0,VLOOKUP($B$10,$B$13:$J$16,E7,0))</f>
        <v>#DIV/0!</v>
      </c>
      <c r="F10" s="402" t="e">
        <f t="shared" si="0"/>
        <v>#DIV/0!</v>
      </c>
      <c r="G10" s="402" t="e">
        <f t="shared" si="0"/>
        <v>#DIV/0!</v>
      </c>
      <c r="H10" s="402">
        <f t="shared" si="0"/>
        <v>0</v>
      </c>
      <c r="I10" s="402">
        <f t="shared" si="0"/>
        <v>0</v>
      </c>
      <c r="J10" s="402">
        <f t="shared" si="0"/>
        <v>0</v>
      </c>
    </row>
    <row r="11" spans="1:10">
      <c r="G11" s="1"/>
      <c r="H11" s="1"/>
      <c r="I11" s="1"/>
    </row>
    <row r="12" spans="1:10" ht="22.5" hidden="1" customHeight="1">
      <c r="B12" s="13" t="s">
        <v>29</v>
      </c>
      <c r="C12" s="400" t="s">
        <v>1</v>
      </c>
      <c r="D12" s="70" t="str">
        <f>D$29</f>
        <v>Training</v>
      </c>
      <c r="E12" s="70" t="str">
        <f t="shared" ref="E12:J12" si="1">E$29</f>
        <v>Conference</v>
      </c>
      <c r="F12" s="70" t="str">
        <f t="shared" si="1"/>
        <v>Research</v>
      </c>
      <c r="G12" s="70" t="str">
        <f t="shared" si="1"/>
        <v>Publications</v>
      </c>
      <c r="H12" s="70" t="str">
        <f t="shared" si="1"/>
        <v/>
      </c>
      <c r="I12" s="70" t="str">
        <f t="shared" si="1"/>
        <v/>
      </c>
      <c r="J12" s="70" t="str">
        <f t="shared" si="1"/>
        <v/>
      </c>
    </row>
    <row r="13" spans="1:10" hidden="1">
      <c r="A13" s="143">
        <v>1</v>
      </c>
      <c r="B13" s="2" t="s">
        <v>123</v>
      </c>
      <c r="C13" s="343">
        <f>SUM(D13:J13)</f>
        <v>0</v>
      </c>
      <c r="D13" s="342" t="str">
        <f>IF($B$10="Staff Time",VLOOKUP($B$6,Setup!$C$120:$K$131,D$7,0),"")</f>
        <v/>
      </c>
      <c r="E13" s="342" t="str">
        <f>IF($B$10="Staff Time",VLOOKUP($B$6,Setup!$C$120:$K$131,E$7,0),"")</f>
        <v/>
      </c>
      <c r="F13" s="342" t="str">
        <f>IF($B$10="Staff Time",VLOOKUP($B$6,Setup!$C$120:$K$131,F$7,0),"")</f>
        <v/>
      </c>
      <c r="G13" s="342" t="str">
        <f>IF($B$10="Staff Time",VLOOKUP($B$6,Setup!$C$120:$K$131,G$7,0),"")</f>
        <v/>
      </c>
      <c r="H13" s="342" t="str">
        <f>IF($B$10="Staff Time",VLOOKUP($B$6,Setup!$C$120:$K$131,H$7,0),"")</f>
        <v/>
      </c>
      <c r="I13" s="342" t="str">
        <f>IF($B$10="Staff Time",VLOOKUP($B$6,Setup!$C$120:$K$131,I$7,0),"")</f>
        <v/>
      </c>
      <c r="J13" s="342" t="str">
        <f>IF($B$10="Staff Time",VLOOKUP($B$6,Setup!$C$120:$K$131,J$7,0),"")</f>
        <v/>
      </c>
    </row>
    <row r="14" spans="1:10" hidden="1">
      <c r="A14" s="143">
        <v>2</v>
      </c>
      <c r="B14" s="2" t="s">
        <v>122</v>
      </c>
      <c r="C14" s="343" t="e">
        <f>SUM(D14:J14)</f>
        <v>#DIV/0!</v>
      </c>
      <c r="D14" s="342" t="e">
        <f t="shared" ref="D14:J14" si="2">(D33+D83)/($C$33+$C$83)</f>
        <v>#DIV/0!</v>
      </c>
      <c r="E14" s="342" t="e">
        <f t="shared" si="2"/>
        <v>#DIV/0!</v>
      </c>
      <c r="F14" s="342" t="e">
        <f t="shared" si="2"/>
        <v>#DIV/0!</v>
      </c>
      <c r="G14" s="342" t="e">
        <f t="shared" si="2"/>
        <v>#DIV/0!</v>
      </c>
      <c r="H14" s="342" t="e">
        <f t="shared" si="2"/>
        <v>#DIV/0!</v>
      </c>
      <c r="I14" s="342" t="e">
        <f t="shared" si="2"/>
        <v>#DIV/0!</v>
      </c>
      <c r="J14" s="342" t="e">
        <f t="shared" si="2"/>
        <v>#DIV/0!</v>
      </c>
    </row>
    <row r="15" spans="1:10" hidden="1">
      <c r="A15" s="143">
        <v>3</v>
      </c>
      <c r="B15" s="2" t="s">
        <v>124</v>
      </c>
      <c r="C15" s="343" t="e">
        <f>SUM(D15:J15)</f>
        <v>#DIV/0!</v>
      </c>
      <c r="D15" s="342" t="e">
        <f>D154/$C$154</f>
        <v>#DIV/0!</v>
      </c>
      <c r="E15" s="342" t="e">
        <f t="shared" ref="E15:J15" si="3">E154/$C$154</f>
        <v>#DIV/0!</v>
      </c>
      <c r="F15" s="342" t="e">
        <f t="shared" si="3"/>
        <v>#DIV/0!</v>
      </c>
      <c r="G15" s="342" t="e">
        <f t="shared" si="3"/>
        <v>#DIV/0!</v>
      </c>
      <c r="H15" s="342" t="e">
        <f t="shared" si="3"/>
        <v>#DIV/0!</v>
      </c>
      <c r="I15" s="342" t="e">
        <f t="shared" si="3"/>
        <v>#DIV/0!</v>
      </c>
      <c r="J15" s="342" t="e">
        <f t="shared" si="3"/>
        <v>#DIV/0!</v>
      </c>
    </row>
    <row r="16" spans="1:10" hidden="1">
      <c r="A16" s="143">
        <v>4</v>
      </c>
      <c r="B16" s="2" t="s">
        <v>125</v>
      </c>
      <c r="C16" s="343">
        <f>SUM(D16:J16)</f>
        <v>1</v>
      </c>
      <c r="D16" s="342">
        <f>IF(D12="",0,1/COUNTA(Setup!$C$23:$C$29))</f>
        <v>0.25</v>
      </c>
      <c r="E16" s="342">
        <f>IF(E12="",0,1/COUNTA(Setup!$C$23:$C$29))</f>
        <v>0.25</v>
      </c>
      <c r="F16" s="342">
        <f>IF(F12="",0,1/COUNTA(Setup!$C$23:$C$29))</f>
        <v>0.25</v>
      </c>
      <c r="G16" s="342">
        <f>IF(G12="",0,1/COUNTA(Setup!$C$23:$C$29))</f>
        <v>0.25</v>
      </c>
      <c r="H16" s="342">
        <f>IF(H12="",0,1/COUNTA(Setup!$C$23:$C$29))</f>
        <v>0</v>
      </c>
      <c r="I16" s="342">
        <f>IF(I12="",0,1/COUNTA(Setup!$C$23:$C$29))</f>
        <v>0</v>
      </c>
      <c r="J16" s="342">
        <f>IF(J12="",0,1/COUNTA(Setup!$C$23:$C$29))</f>
        <v>0</v>
      </c>
    </row>
    <row r="17" spans="2:10" hidden="1"/>
    <row r="18" spans="2:10" ht="27.75" customHeight="1">
      <c r="B18" s="118" t="s">
        <v>219</v>
      </c>
      <c r="C18" s="119" t="s">
        <v>1</v>
      </c>
      <c r="D18" s="119" t="str">
        <f>D9</f>
        <v>Training</v>
      </c>
      <c r="E18" s="119" t="str">
        <f t="shared" ref="E18:J18" si="4">E9</f>
        <v>Conference</v>
      </c>
      <c r="F18" s="119" t="str">
        <f t="shared" si="4"/>
        <v>Research</v>
      </c>
      <c r="G18" s="119" t="str">
        <f t="shared" si="4"/>
        <v>Publications</v>
      </c>
      <c r="H18" s="119" t="str">
        <f t="shared" si="4"/>
        <v/>
      </c>
      <c r="I18" s="119" t="str">
        <f t="shared" si="4"/>
        <v/>
      </c>
      <c r="J18" s="119" t="str">
        <f t="shared" si="4"/>
        <v/>
      </c>
    </row>
    <row r="19" spans="2:10">
      <c r="B19" s="401" t="str">
        <f>IF(ISERROR(VLOOKUP(Setup!$A$165,Setup!$A$158:B162,2)),"",(VLOOKUP(Setup!$A$165,Setup!$A$158:B162,2)))</f>
        <v>% Contribution to Direct Expenses</v>
      </c>
      <c r="C19" s="402" t="e">
        <f>SUM(D19:J19)</f>
        <v>#DIV/0!</v>
      </c>
      <c r="D19" s="402" t="e">
        <f>IF(D18="",0,VLOOKUP($B$19,$B$22:$J$25,D7,0))</f>
        <v>#DIV/0!</v>
      </c>
      <c r="E19" s="402" t="e">
        <f t="shared" ref="E19:J19" si="5">IF(E18="",0,VLOOKUP($B$19,$B$22:$J$25,E7,0))</f>
        <v>#DIV/0!</v>
      </c>
      <c r="F19" s="402" t="e">
        <f t="shared" si="5"/>
        <v>#DIV/0!</v>
      </c>
      <c r="G19" s="402" t="e">
        <f t="shared" si="5"/>
        <v>#DIV/0!</v>
      </c>
      <c r="H19" s="402">
        <f t="shared" si="5"/>
        <v>0</v>
      </c>
      <c r="I19" s="402">
        <f t="shared" si="5"/>
        <v>0</v>
      </c>
      <c r="J19" s="402">
        <f t="shared" si="5"/>
        <v>0</v>
      </c>
    </row>
    <row r="20" spans="2:10">
      <c r="G20" s="1"/>
      <c r="H20" s="1"/>
      <c r="I20" s="1"/>
    </row>
    <row r="21" spans="2:10" ht="22.5" hidden="1" customHeight="1">
      <c r="B21" s="13" t="s">
        <v>29</v>
      </c>
      <c r="C21" s="400" t="s">
        <v>1</v>
      </c>
      <c r="D21" s="70" t="str">
        <f>D$9</f>
        <v>Training</v>
      </c>
      <c r="E21" s="70" t="str">
        <f t="shared" ref="E21:J21" si="6">E$9</f>
        <v>Conference</v>
      </c>
      <c r="F21" s="70" t="str">
        <f t="shared" si="6"/>
        <v>Research</v>
      </c>
      <c r="G21" s="70" t="str">
        <f t="shared" si="6"/>
        <v>Publications</v>
      </c>
      <c r="H21" s="70" t="str">
        <f t="shared" si="6"/>
        <v/>
      </c>
      <c r="I21" s="70" t="str">
        <f t="shared" si="6"/>
        <v/>
      </c>
      <c r="J21" s="70" t="str">
        <f t="shared" si="6"/>
        <v/>
      </c>
    </row>
    <row r="22" spans="2:10" hidden="1">
      <c r="B22" s="2" t="s">
        <v>123</v>
      </c>
      <c r="C22" s="343">
        <f>SUM(D22:J22)</f>
        <v>0</v>
      </c>
      <c r="D22" s="342" t="str">
        <f>IF($B$19="Staff Time",VLOOKUP($B$6,Setup!$C$120:$K$131,D$7,0),"")</f>
        <v/>
      </c>
      <c r="E22" s="342" t="str">
        <f>IF($B$19="Staff Time",VLOOKUP($B$6,Setup!$C$120:$K$131,E$7,0),"")</f>
        <v/>
      </c>
      <c r="F22" s="342" t="str">
        <f>IF($B$19="Staff Time",VLOOKUP($B$6,Setup!$C$120:$K$131,F$7,0),"")</f>
        <v/>
      </c>
      <c r="G22" s="342" t="str">
        <f>IF($B$19="Staff Time",VLOOKUP($B$6,Setup!$C$120:$K$131,G$7,0),"")</f>
        <v/>
      </c>
      <c r="H22" s="342" t="str">
        <f>IF($B$19="Staff Time",VLOOKUP($B$6,Setup!$C$120:$K$131,H$7,0),"")</f>
        <v/>
      </c>
      <c r="I22" s="342" t="str">
        <f>IF($B$19="Staff Time",VLOOKUP($B$6,Setup!$C$120:$K$131,I$7,0),"")</f>
        <v/>
      </c>
      <c r="J22" s="342" t="str">
        <f>IF($B$19="Staff Time",VLOOKUP($B$6,Setup!$C$120:$K$131,J$7,0),"")</f>
        <v/>
      </c>
    </row>
    <row r="23" spans="2:10" hidden="1">
      <c r="B23" s="2" t="s">
        <v>122</v>
      </c>
      <c r="C23" s="343" t="e">
        <f>SUM(D23:J23)</f>
        <v>#DIV/0!</v>
      </c>
      <c r="D23" s="342" t="e">
        <f t="shared" ref="D23:J23" si="7">(D33+D83)/($C$33+$C$83)</f>
        <v>#DIV/0!</v>
      </c>
      <c r="E23" s="342" t="e">
        <f t="shared" si="7"/>
        <v>#DIV/0!</v>
      </c>
      <c r="F23" s="342" t="e">
        <f t="shared" si="7"/>
        <v>#DIV/0!</v>
      </c>
      <c r="G23" s="342" t="e">
        <f t="shared" si="7"/>
        <v>#DIV/0!</v>
      </c>
      <c r="H23" s="342" t="e">
        <f t="shared" si="7"/>
        <v>#DIV/0!</v>
      </c>
      <c r="I23" s="342" t="e">
        <f t="shared" si="7"/>
        <v>#DIV/0!</v>
      </c>
      <c r="J23" s="342" t="e">
        <f t="shared" si="7"/>
        <v>#DIV/0!</v>
      </c>
    </row>
    <row r="24" spans="2:10" hidden="1">
      <c r="B24" s="2" t="s">
        <v>124</v>
      </c>
      <c r="C24" s="343" t="e">
        <f>SUM(D24:J24)</f>
        <v>#DIV/0!</v>
      </c>
      <c r="D24" s="342" t="e">
        <f>D154/$C$154</f>
        <v>#DIV/0!</v>
      </c>
      <c r="E24" s="342" t="e">
        <f t="shared" ref="E24:J24" si="8">E154/$C$154</f>
        <v>#DIV/0!</v>
      </c>
      <c r="F24" s="342" t="e">
        <f t="shared" si="8"/>
        <v>#DIV/0!</v>
      </c>
      <c r="G24" s="342" t="e">
        <f t="shared" si="8"/>
        <v>#DIV/0!</v>
      </c>
      <c r="H24" s="342" t="e">
        <f t="shared" si="8"/>
        <v>#DIV/0!</v>
      </c>
      <c r="I24" s="342" t="e">
        <f t="shared" si="8"/>
        <v>#DIV/0!</v>
      </c>
      <c r="J24" s="342" t="e">
        <f t="shared" si="8"/>
        <v>#DIV/0!</v>
      </c>
    </row>
    <row r="25" spans="2:10" hidden="1">
      <c r="B25" s="2" t="s">
        <v>125</v>
      </c>
      <c r="C25" s="343">
        <f>SUM(D25:J25)</f>
        <v>1</v>
      </c>
      <c r="D25" s="342">
        <f>D16</f>
        <v>0.25</v>
      </c>
      <c r="E25" s="342">
        <f t="shared" ref="E25:J25" si="9">E16</f>
        <v>0.25</v>
      </c>
      <c r="F25" s="342">
        <f t="shared" si="9"/>
        <v>0.25</v>
      </c>
      <c r="G25" s="342">
        <f t="shared" si="9"/>
        <v>0.25</v>
      </c>
      <c r="H25" s="342">
        <f t="shared" si="9"/>
        <v>0</v>
      </c>
      <c r="I25" s="342">
        <f t="shared" si="9"/>
        <v>0</v>
      </c>
      <c r="J25" s="342">
        <f t="shared" si="9"/>
        <v>0</v>
      </c>
    </row>
    <row r="26" spans="2:10" hidden="1"/>
    <row r="27" spans="2:10" hidden="1"/>
    <row r="28" spans="2:10" hidden="1"/>
    <row r="29" spans="2:10" ht="27" customHeight="1" thickBot="1">
      <c r="B29" s="212"/>
      <c r="C29" s="91" t="s">
        <v>1</v>
      </c>
      <c r="D29" s="91" t="str">
        <f>IF(Setup!$C23="","",Setup!$C23)</f>
        <v>Training</v>
      </c>
      <c r="E29" s="91" t="str">
        <f>IF(Setup!$C24="","",Setup!$C24)</f>
        <v>Conference</v>
      </c>
      <c r="F29" s="91" t="str">
        <f>IF(Setup!$C25="","",Setup!$C25)</f>
        <v>Research</v>
      </c>
      <c r="G29" s="91" t="str">
        <f>IF(Setup!$C26="","",Setup!$C26)</f>
        <v>Publications</v>
      </c>
      <c r="H29" s="91" t="str">
        <f>IF(Setup!$C27="","",Setup!$C27)</f>
        <v/>
      </c>
      <c r="I29" s="91" t="str">
        <f>IF(Setup!$C28="","",Setup!$C28)</f>
        <v/>
      </c>
      <c r="J29" s="91" t="str">
        <f>IF(Setup!$C29="","",Setup!$C29)</f>
        <v/>
      </c>
    </row>
    <row r="30" spans="2:10">
      <c r="B30" s="211" t="s">
        <v>21</v>
      </c>
      <c r="C30" s="11"/>
      <c r="D30" s="11"/>
      <c r="E30" s="11"/>
      <c r="F30" s="11"/>
      <c r="G30" s="11"/>
      <c r="H30" s="11"/>
      <c r="I30" s="11"/>
      <c r="J30" s="11"/>
    </row>
    <row r="31" spans="2:10">
      <c r="B31" s="210" t="s">
        <v>39</v>
      </c>
      <c r="C31" s="15"/>
      <c r="D31" s="15"/>
      <c r="E31" s="15"/>
      <c r="F31" s="15"/>
      <c r="G31" s="15"/>
      <c r="H31" s="15"/>
      <c r="I31" s="15"/>
      <c r="J31" s="15"/>
    </row>
    <row r="32" spans="2:10">
      <c r="B32" s="332" t="s">
        <v>10</v>
      </c>
      <c r="C32" s="563">
        <f>C33</f>
        <v>0</v>
      </c>
      <c r="D32" s="563">
        <f t="shared" ref="D32:J32" si="10">D33</f>
        <v>0</v>
      </c>
      <c r="E32" s="563">
        <f t="shared" si="10"/>
        <v>0</v>
      </c>
      <c r="F32" s="563">
        <f t="shared" si="10"/>
        <v>0</v>
      </c>
      <c r="G32" s="563">
        <f t="shared" si="10"/>
        <v>0</v>
      </c>
      <c r="H32" s="563">
        <f t="shared" si="10"/>
        <v>0</v>
      </c>
      <c r="I32" s="563">
        <f t="shared" si="10"/>
        <v>0</v>
      </c>
      <c r="J32" s="563">
        <f t="shared" si="10"/>
        <v>0</v>
      </c>
    </row>
    <row r="33" spans="1:11" s="16" customFormat="1">
      <c r="A33" s="143"/>
      <c r="B33" s="208" t="s">
        <v>232</v>
      </c>
      <c r="C33" s="564">
        <f>SUM(C34:C58)</f>
        <v>0</v>
      </c>
      <c r="D33" s="564">
        <f>SUM(D34:D58)</f>
        <v>0</v>
      </c>
      <c r="E33" s="564">
        <f t="shared" ref="E33:J33" si="11">SUM(E34:E58)</f>
        <v>0</v>
      </c>
      <c r="F33" s="564">
        <f t="shared" si="11"/>
        <v>0</v>
      </c>
      <c r="G33" s="564">
        <f t="shared" si="11"/>
        <v>0</v>
      </c>
      <c r="H33" s="564">
        <f t="shared" si="11"/>
        <v>0</v>
      </c>
      <c r="I33" s="564">
        <f t="shared" si="11"/>
        <v>0</v>
      </c>
      <c r="J33" s="564">
        <f t="shared" si="11"/>
        <v>0</v>
      </c>
      <c r="K33" s="331"/>
    </row>
    <row r="34" spans="1:11" s="16" customFormat="1">
      <c r="A34" s="143"/>
      <c r="B34" s="312" t="str">
        <f>IF('Input-IS Y7'!B34="","",'Input-IS Y7'!B34)</f>
        <v>Donor A</v>
      </c>
      <c r="C34" s="565">
        <f>SUM(D34:J34)</f>
        <v>0</v>
      </c>
      <c r="D34" s="566"/>
      <c r="E34" s="566"/>
      <c r="F34" s="567"/>
      <c r="G34" s="566"/>
      <c r="H34" s="567"/>
      <c r="I34" s="566"/>
      <c r="J34" s="566"/>
    </row>
    <row r="35" spans="1:11">
      <c r="B35" s="312" t="str">
        <f>IF('Input-IS Y7'!B35="","",'Input-IS Y7'!B35)</f>
        <v>Donor B</v>
      </c>
      <c r="C35" s="568">
        <f>SUM(D35:J35)</f>
        <v>0</v>
      </c>
      <c r="D35" s="567"/>
      <c r="E35" s="567"/>
      <c r="F35" s="567"/>
      <c r="G35" s="567"/>
      <c r="H35" s="567"/>
      <c r="I35" s="566"/>
      <c r="J35" s="567"/>
    </row>
    <row r="36" spans="1:11">
      <c r="B36" s="312" t="str">
        <f>IF('Input-IS Y7'!B36="","",'Input-IS Y7'!B36)</f>
        <v>Donor C</v>
      </c>
      <c r="C36" s="568">
        <f t="shared" ref="C36:C40" si="12">SUM(D36:J36)</f>
        <v>0</v>
      </c>
      <c r="D36" s="567"/>
      <c r="E36" s="567"/>
      <c r="F36" s="567"/>
      <c r="G36" s="567"/>
      <c r="H36" s="567"/>
      <c r="I36" s="566"/>
      <c r="J36" s="567"/>
    </row>
    <row r="37" spans="1:11">
      <c r="B37" s="312" t="str">
        <f>IF('Input-IS Y7'!B37="","",'Input-IS Y7'!B37)</f>
        <v>Donor D</v>
      </c>
      <c r="C37" s="568">
        <f t="shared" si="12"/>
        <v>0</v>
      </c>
      <c r="D37" s="567"/>
      <c r="E37" s="567"/>
      <c r="F37" s="567"/>
      <c r="G37" s="567"/>
      <c r="H37" s="567"/>
      <c r="I37" s="566"/>
      <c r="J37" s="567"/>
    </row>
    <row r="38" spans="1:11">
      <c r="B38" s="312" t="str">
        <f>IF('Input-IS Y7'!B38="","",'Input-IS Y7'!B38)</f>
        <v>Donor E</v>
      </c>
      <c r="C38" s="568">
        <f t="shared" si="12"/>
        <v>0</v>
      </c>
      <c r="D38" s="567"/>
      <c r="E38" s="567"/>
      <c r="F38" s="567"/>
      <c r="G38" s="567"/>
      <c r="H38" s="567"/>
      <c r="I38" s="566"/>
      <c r="J38" s="567"/>
    </row>
    <row r="39" spans="1:11">
      <c r="B39" s="312" t="str">
        <f>IF('Input-IS Y7'!B39="","",'Input-IS Y7'!B39)</f>
        <v/>
      </c>
      <c r="C39" s="568">
        <f t="shared" si="12"/>
        <v>0</v>
      </c>
      <c r="D39" s="567"/>
      <c r="E39" s="567"/>
      <c r="F39" s="567"/>
      <c r="G39" s="567"/>
      <c r="H39" s="567"/>
      <c r="I39" s="566"/>
      <c r="J39" s="567"/>
    </row>
    <row r="40" spans="1:11">
      <c r="B40" s="312" t="str">
        <f>IF('Input-IS Y7'!B40="","",'Input-IS Y7'!B40)</f>
        <v/>
      </c>
      <c r="C40" s="568">
        <f t="shared" si="12"/>
        <v>0</v>
      </c>
      <c r="D40" s="567"/>
      <c r="E40" s="567"/>
      <c r="F40" s="567"/>
      <c r="G40" s="567"/>
      <c r="H40" s="567"/>
      <c r="I40" s="566"/>
      <c r="J40" s="567"/>
    </row>
    <row r="41" spans="1:11">
      <c r="B41" s="785" t="str">
        <f>IF('Input-IS Y7'!B41="","",'Input-IS Y7'!B41)</f>
        <v/>
      </c>
      <c r="C41" s="792">
        <f t="shared" ref="C41:C58" si="13">SUM(D41:J41)</f>
        <v>0</v>
      </c>
      <c r="D41" s="567"/>
      <c r="E41" s="567"/>
      <c r="F41" s="567"/>
      <c r="G41" s="567"/>
      <c r="H41" s="567"/>
      <c r="I41" s="566"/>
      <c r="J41" s="567"/>
    </row>
    <row r="42" spans="1:11">
      <c r="B42" s="785" t="str">
        <f>IF('Input-IS Y7'!B42="","",'Input-IS Y7'!B42)</f>
        <v/>
      </c>
      <c r="C42" s="792">
        <f t="shared" si="13"/>
        <v>0</v>
      </c>
      <c r="D42" s="567"/>
      <c r="E42" s="567"/>
      <c r="F42" s="567"/>
      <c r="G42" s="567"/>
      <c r="H42" s="567"/>
      <c r="I42" s="566"/>
      <c r="J42" s="567"/>
    </row>
    <row r="43" spans="1:11" s="781" customFormat="1">
      <c r="A43" s="143"/>
      <c r="B43" s="785" t="str">
        <f>IF('Input-IS Y7'!B43="","",'Input-IS Y7'!B43)</f>
        <v/>
      </c>
      <c r="C43" s="792">
        <f t="shared" si="13"/>
        <v>0</v>
      </c>
      <c r="D43" s="791"/>
      <c r="E43" s="791"/>
      <c r="F43" s="791"/>
      <c r="G43" s="791"/>
      <c r="H43" s="791"/>
      <c r="I43" s="790"/>
      <c r="J43" s="791"/>
    </row>
    <row r="44" spans="1:11" s="781" customFormat="1">
      <c r="A44" s="143"/>
      <c r="B44" s="785" t="str">
        <f>IF('Input-IS Y7'!B44="","",'Input-IS Y7'!B44)</f>
        <v/>
      </c>
      <c r="C44" s="792">
        <f t="shared" si="13"/>
        <v>0</v>
      </c>
      <c r="D44" s="791"/>
      <c r="E44" s="791"/>
      <c r="F44" s="791"/>
      <c r="G44" s="791"/>
      <c r="H44" s="791"/>
      <c r="I44" s="790"/>
      <c r="J44" s="791"/>
    </row>
    <row r="45" spans="1:11" s="781" customFormat="1">
      <c r="A45" s="143"/>
      <c r="B45" s="785" t="str">
        <f>IF('Input-IS Y7'!B45="","",'Input-IS Y7'!B45)</f>
        <v/>
      </c>
      <c r="C45" s="792">
        <f t="shared" si="13"/>
        <v>0</v>
      </c>
      <c r="D45" s="791"/>
      <c r="E45" s="791"/>
      <c r="F45" s="791"/>
      <c r="G45" s="791"/>
      <c r="H45" s="791"/>
      <c r="I45" s="790"/>
      <c r="J45" s="791"/>
    </row>
    <row r="46" spans="1:11" s="781" customFormat="1">
      <c r="A46" s="143"/>
      <c r="B46" s="785" t="str">
        <f>IF('Input-IS Y7'!B46="","",'Input-IS Y7'!B46)</f>
        <v/>
      </c>
      <c r="C46" s="792">
        <f t="shared" si="13"/>
        <v>0</v>
      </c>
      <c r="D46" s="791"/>
      <c r="E46" s="791"/>
      <c r="F46" s="791"/>
      <c r="G46" s="791"/>
      <c r="H46" s="791"/>
      <c r="I46" s="790"/>
      <c r="J46" s="791"/>
    </row>
    <row r="47" spans="1:11" s="781" customFormat="1">
      <c r="A47" s="143"/>
      <c r="B47" s="785" t="str">
        <f>IF('Input-IS Y7'!B47="","",'Input-IS Y7'!B47)</f>
        <v/>
      </c>
      <c r="C47" s="792">
        <f t="shared" si="13"/>
        <v>0</v>
      </c>
      <c r="D47" s="791"/>
      <c r="E47" s="791"/>
      <c r="F47" s="791"/>
      <c r="G47" s="791"/>
      <c r="H47" s="791"/>
      <c r="I47" s="790"/>
      <c r="J47" s="791"/>
    </row>
    <row r="48" spans="1:11" s="781" customFormat="1">
      <c r="A48" s="143"/>
      <c r="B48" s="785" t="str">
        <f>IF('Input-IS Y7'!B48="","",'Input-IS Y7'!B48)</f>
        <v/>
      </c>
      <c r="C48" s="792">
        <f t="shared" si="13"/>
        <v>0</v>
      </c>
      <c r="D48" s="791"/>
      <c r="E48" s="791"/>
      <c r="F48" s="791"/>
      <c r="G48" s="791"/>
      <c r="H48" s="791"/>
      <c r="I48" s="790"/>
      <c r="J48" s="791"/>
    </row>
    <row r="49" spans="1:10" s="781" customFormat="1">
      <c r="A49" s="143"/>
      <c r="B49" s="785" t="str">
        <f>IF('Input-IS Y7'!B49="","",'Input-IS Y7'!B49)</f>
        <v/>
      </c>
      <c r="C49" s="792">
        <f t="shared" si="13"/>
        <v>0</v>
      </c>
      <c r="D49" s="791"/>
      <c r="E49" s="791"/>
      <c r="F49" s="791"/>
      <c r="G49" s="791"/>
      <c r="H49" s="791"/>
      <c r="I49" s="790"/>
      <c r="J49" s="791"/>
    </row>
    <row r="50" spans="1:10" s="781" customFormat="1">
      <c r="A50" s="143"/>
      <c r="B50" s="785" t="str">
        <f>IF('Input-IS Y7'!B50="","",'Input-IS Y7'!B50)</f>
        <v/>
      </c>
      <c r="C50" s="792">
        <f t="shared" si="13"/>
        <v>0</v>
      </c>
      <c r="D50" s="791"/>
      <c r="E50" s="791"/>
      <c r="F50" s="791"/>
      <c r="G50" s="791"/>
      <c r="H50" s="791"/>
      <c r="I50" s="790"/>
      <c r="J50" s="791"/>
    </row>
    <row r="51" spans="1:10" s="781" customFormat="1">
      <c r="A51" s="143"/>
      <c r="B51" s="785" t="str">
        <f>IF('Input-IS Y7'!B51="","",'Input-IS Y7'!B51)</f>
        <v/>
      </c>
      <c r="C51" s="792">
        <f t="shared" si="13"/>
        <v>0</v>
      </c>
      <c r="D51" s="791"/>
      <c r="E51" s="791"/>
      <c r="F51" s="791"/>
      <c r="G51" s="791"/>
      <c r="H51" s="791"/>
      <c r="I51" s="790"/>
      <c r="J51" s="791"/>
    </row>
    <row r="52" spans="1:10" s="781" customFormat="1">
      <c r="A52" s="143"/>
      <c r="B52" s="785" t="str">
        <f>IF('Input-IS Y7'!B52="","",'Input-IS Y7'!B52)</f>
        <v/>
      </c>
      <c r="C52" s="792">
        <f t="shared" si="13"/>
        <v>0</v>
      </c>
      <c r="D52" s="791"/>
      <c r="E52" s="791"/>
      <c r="F52" s="791"/>
      <c r="G52" s="791"/>
      <c r="H52" s="791"/>
      <c r="I52" s="790"/>
      <c r="J52" s="791"/>
    </row>
    <row r="53" spans="1:10" s="781" customFormat="1">
      <c r="A53" s="143"/>
      <c r="B53" s="785" t="str">
        <f>IF('Input-IS Y7'!B53="","",'Input-IS Y7'!B53)</f>
        <v/>
      </c>
      <c r="C53" s="792">
        <f t="shared" si="13"/>
        <v>0</v>
      </c>
      <c r="D53" s="791"/>
      <c r="E53" s="791"/>
      <c r="F53" s="791"/>
      <c r="G53" s="791"/>
      <c r="H53" s="791"/>
      <c r="I53" s="790"/>
      <c r="J53" s="791"/>
    </row>
    <row r="54" spans="1:10" s="781" customFormat="1">
      <c r="A54" s="143"/>
      <c r="B54" s="785" t="str">
        <f>IF('Input-IS Y7'!B54="","",'Input-IS Y7'!B54)</f>
        <v/>
      </c>
      <c r="C54" s="792">
        <f t="shared" si="13"/>
        <v>0</v>
      </c>
      <c r="D54" s="791"/>
      <c r="E54" s="791"/>
      <c r="F54" s="791"/>
      <c r="G54" s="791"/>
      <c r="H54" s="791"/>
      <c r="I54" s="790"/>
      <c r="J54" s="791"/>
    </row>
    <row r="55" spans="1:10" s="781" customFormat="1">
      <c r="A55" s="143"/>
      <c r="B55" s="785" t="str">
        <f>IF('Input-IS Y7'!B55="","",'Input-IS Y7'!B55)</f>
        <v/>
      </c>
      <c r="C55" s="792">
        <f t="shared" si="13"/>
        <v>0</v>
      </c>
      <c r="D55" s="791"/>
      <c r="E55" s="791"/>
      <c r="F55" s="791"/>
      <c r="G55" s="791"/>
      <c r="H55" s="791"/>
      <c r="I55" s="790"/>
      <c r="J55" s="791"/>
    </row>
    <row r="56" spans="1:10">
      <c r="B56" s="785" t="str">
        <f>IF('Input-IS Y7'!B56="","",'Input-IS Y7'!B56)</f>
        <v/>
      </c>
      <c r="C56" s="792">
        <f t="shared" si="13"/>
        <v>0</v>
      </c>
      <c r="D56" s="567"/>
      <c r="E56" s="567"/>
      <c r="F56" s="567"/>
      <c r="G56" s="567"/>
      <c r="H56" s="567"/>
      <c r="I56" s="566"/>
      <c r="J56" s="567"/>
    </row>
    <row r="57" spans="1:10">
      <c r="B57" s="785" t="str">
        <f>IF('Input-IS Y7'!B57="","",'Input-IS Y7'!B57)</f>
        <v/>
      </c>
      <c r="C57" s="792">
        <f t="shared" si="13"/>
        <v>0</v>
      </c>
      <c r="D57" s="567"/>
      <c r="E57" s="567"/>
      <c r="F57" s="567"/>
      <c r="G57" s="567"/>
      <c r="H57" s="567"/>
      <c r="I57" s="566"/>
      <c r="J57" s="566"/>
    </row>
    <row r="58" spans="1:10">
      <c r="B58" s="785" t="str">
        <f>IF('Input-IS Y7'!B58="","",'Input-IS Y7'!B58)</f>
        <v/>
      </c>
      <c r="C58" s="792">
        <f t="shared" si="13"/>
        <v>0</v>
      </c>
      <c r="D58" s="567"/>
      <c r="E58" s="567"/>
      <c r="F58" s="567"/>
      <c r="G58" s="567"/>
      <c r="H58" s="567"/>
      <c r="I58" s="567"/>
      <c r="J58" s="566"/>
    </row>
    <row r="59" spans="1:10">
      <c r="B59" s="332" t="s">
        <v>11</v>
      </c>
      <c r="C59" s="563">
        <f>C60</f>
        <v>0</v>
      </c>
      <c r="D59" s="563">
        <f t="shared" ref="D59:J59" si="14">D60</f>
        <v>0</v>
      </c>
      <c r="E59" s="563">
        <f t="shared" si="14"/>
        <v>0</v>
      </c>
      <c r="F59" s="563">
        <f t="shared" si="14"/>
        <v>0</v>
      </c>
      <c r="G59" s="563">
        <f t="shared" si="14"/>
        <v>0</v>
      </c>
      <c r="H59" s="563">
        <f t="shared" si="14"/>
        <v>0</v>
      </c>
      <c r="I59" s="563">
        <f t="shared" si="14"/>
        <v>0</v>
      </c>
      <c r="J59" s="563">
        <f t="shared" si="14"/>
        <v>0</v>
      </c>
    </row>
    <row r="60" spans="1:10" s="16" customFormat="1">
      <c r="A60" s="143"/>
      <c r="B60" s="208" t="s">
        <v>201</v>
      </c>
      <c r="C60" s="564">
        <f t="shared" ref="C60:J60" si="15">SUM(C61:C80)</f>
        <v>0</v>
      </c>
      <c r="D60" s="569">
        <f t="shared" si="15"/>
        <v>0</v>
      </c>
      <c r="E60" s="569">
        <f t="shared" si="15"/>
        <v>0</v>
      </c>
      <c r="F60" s="569">
        <f t="shared" si="15"/>
        <v>0</v>
      </c>
      <c r="G60" s="569">
        <f t="shared" si="15"/>
        <v>0</v>
      </c>
      <c r="H60" s="569">
        <f t="shared" si="15"/>
        <v>0</v>
      </c>
      <c r="I60" s="569">
        <f t="shared" si="15"/>
        <v>0</v>
      </c>
      <c r="J60" s="569">
        <f t="shared" si="15"/>
        <v>0</v>
      </c>
    </row>
    <row r="61" spans="1:10" s="16" customFormat="1">
      <c r="A61" s="143"/>
      <c r="B61" s="312" t="str">
        <f>IF('Input-IS Y7'!B61="","",'Input-IS Y7'!B61)</f>
        <v>Donor A</v>
      </c>
      <c r="C61" s="570"/>
      <c r="D61" s="571" t="str">
        <f>IF(ISERROR(D$10*$C61),"",(D$10*$C61))</f>
        <v/>
      </c>
      <c r="E61" s="571" t="str">
        <f t="shared" ref="E61:J80" si="16">IF(ISERROR(E$10*$C61),"",(E$10*$C61))</f>
        <v/>
      </c>
      <c r="F61" s="571" t="str">
        <f t="shared" si="16"/>
        <v/>
      </c>
      <c r="G61" s="571" t="str">
        <f t="shared" si="16"/>
        <v/>
      </c>
      <c r="H61" s="571">
        <f t="shared" si="16"/>
        <v>0</v>
      </c>
      <c r="I61" s="571">
        <f t="shared" si="16"/>
        <v>0</v>
      </c>
      <c r="J61" s="571">
        <f t="shared" si="16"/>
        <v>0</v>
      </c>
    </row>
    <row r="62" spans="1:10" s="16" customFormat="1">
      <c r="A62" s="143"/>
      <c r="B62" s="312" t="str">
        <f>IF('Input-IS Y7'!B62="","",'Input-IS Y7'!B62)</f>
        <v>Donor B</v>
      </c>
      <c r="C62" s="570"/>
      <c r="D62" s="571" t="str">
        <f>IF(ISERROR(D$10*$C62),"",(D$10*$C62))</f>
        <v/>
      </c>
      <c r="E62" s="571" t="str">
        <f t="shared" si="16"/>
        <v/>
      </c>
      <c r="F62" s="571" t="str">
        <f t="shared" si="16"/>
        <v/>
      </c>
      <c r="G62" s="571" t="str">
        <f t="shared" si="16"/>
        <v/>
      </c>
      <c r="H62" s="571">
        <f t="shared" si="16"/>
        <v>0</v>
      </c>
      <c r="I62" s="571">
        <f t="shared" si="16"/>
        <v>0</v>
      </c>
      <c r="J62" s="571">
        <f t="shared" si="16"/>
        <v>0</v>
      </c>
    </row>
    <row r="63" spans="1:10" s="782" customFormat="1">
      <c r="A63" s="143"/>
      <c r="B63" s="785" t="str">
        <f>IF('Input-IS Y7'!B63="","",'Input-IS Y7'!B63)</f>
        <v>Donor C</v>
      </c>
      <c r="C63" s="793"/>
      <c r="D63" s="794" t="str">
        <f t="shared" ref="D63:D80" si="17">IF(ISERROR(D$10*$C63),"",(D$10*$C63))</f>
        <v/>
      </c>
      <c r="E63" s="794" t="str">
        <f t="shared" si="16"/>
        <v/>
      </c>
      <c r="F63" s="794" t="str">
        <f t="shared" si="16"/>
        <v/>
      </c>
      <c r="G63" s="794" t="str">
        <f t="shared" si="16"/>
        <v/>
      </c>
      <c r="H63" s="794">
        <f t="shared" si="16"/>
        <v>0</v>
      </c>
      <c r="I63" s="794">
        <f t="shared" si="16"/>
        <v>0</v>
      </c>
      <c r="J63" s="794">
        <f t="shared" si="16"/>
        <v>0</v>
      </c>
    </row>
    <row r="64" spans="1:10" s="782" customFormat="1">
      <c r="A64" s="143"/>
      <c r="B64" s="785" t="str">
        <f>IF('Input-IS Y7'!B64="","",'Input-IS Y7'!B64)</f>
        <v>Donor D</v>
      </c>
      <c r="C64" s="793"/>
      <c r="D64" s="794" t="str">
        <f t="shared" si="17"/>
        <v/>
      </c>
      <c r="E64" s="794" t="str">
        <f t="shared" si="16"/>
        <v/>
      </c>
      <c r="F64" s="794" t="str">
        <f t="shared" si="16"/>
        <v/>
      </c>
      <c r="G64" s="794" t="str">
        <f t="shared" si="16"/>
        <v/>
      </c>
      <c r="H64" s="794">
        <f t="shared" si="16"/>
        <v>0</v>
      </c>
      <c r="I64" s="794">
        <f t="shared" si="16"/>
        <v>0</v>
      </c>
      <c r="J64" s="794">
        <f t="shared" si="16"/>
        <v>0</v>
      </c>
    </row>
    <row r="65" spans="1:10" s="782" customFormat="1">
      <c r="A65" s="143"/>
      <c r="B65" s="785" t="str">
        <f>IF('Input-IS Y7'!B65="","",'Input-IS Y7'!B65)</f>
        <v>Donor E</v>
      </c>
      <c r="C65" s="793"/>
      <c r="D65" s="794" t="str">
        <f t="shared" si="17"/>
        <v/>
      </c>
      <c r="E65" s="794" t="str">
        <f t="shared" si="16"/>
        <v/>
      </c>
      <c r="F65" s="794" t="str">
        <f t="shared" si="16"/>
        <v/>
      </c>
      <c r="G65" s="794" t="str">
        <f t="shared" si="16"/>
        <v/>
      </c>
      <c r="H65" s="794">
        <f t="shared" si="16"/>
        <v>0</v>
      </c>
      <c r="I65" s="794">
        <f t="shared" si="16"/>
        <v>0</v>
      </c>
      <c r="J65" s="794">
        <f t="shared" si="16"/>
        <v>0</v>
      </c>
    </row>
    <row r="66" spans="1:10" s="782" customFormat="1">
      <c r="A66" s="143"/>
      <c r="B66" s="785" t="str">
        <f>IF('Input-IS Y7'!B66="","",'Input-IS Y7'!B66)</f>
        <v/>
      </c>
      <c r="C66" s="793"/>
      <c r="D66" s="794" t="str">
        <f t="shared" si="17"/>
        <v/>
      </c>
      <c r="E66" s="794" t="str">
        <f t="shared" si="16"/>
        <v/>
      </c>
      <c r="F66" s="794" t="str">
        <f t="shared" si="16"/>
        <v/>
      </c>
      <c r="G66" s="794" t="str">
        <f t="shared" si="16"/>
        <v/>
      </c>
      <c r="H66" s="794">
        <f t="shared" si="16"/>
        <v>0</v>
      </c>
      <c r="I66" s="794">
        <f t="shared" si="16"/>
        <v>0</v>
      </c>
      <c r="J66" s="794">
        <f t="shared" si="16"/>
        <v>0</v>
      </c>
    </row>
    <row r="67" spans="1:10" s="782" customFormat="1">
      <c r="A67" s="143"/>
      <c r="B67" s="785" t="str">
        <f>IF('Input-IS Y7'!B67="","",'Input-IS Y7'!B67)</f>
        <v/>
      </c>
      <c r="C67" s="793"/>
      <c r="D67" s="794" t="str">
        <f t="shared" si="17"/>
        <v/>
      </c>
      <c r="E67" s="794" t="str">
        <f t="shared" si="16"/>
        <v/>
      </c>
      <c r="F67" s="794" t="str">
        <f t="shared" si="16"/>
        <v/>
      </c>
      <c r="G67" s="794" t="str">
        <f t="shared" si="16"/>
        <v/>
      </c>
      <c r="H67" s="794">
        <f t="shared" si="16"/>
        <v>0</v>
      </c>
      <c r="I67" s="794">
        <f t="shared" si="16"/>
        <v>0</v>
      </c>
      <c r="J67" s="794">
        <f t="shared" si="16"/>
        <v>0</v>
      </c>
    </row>
    <row r="68" spans="1:10" s="782" customFormat="1">
      <c r="A68" s="143"/>
      <c r="B68" s="785" t="str">
        <f>IF('Input-IS Y7'!B68="","",'Input-IS Y7'!B68)</f>
        <v/>
      </c>
      <c r="C68" s="793"/>
      <c r="D68" s="794" t="str">
        <f t="shared" si="17"/>
        <v/>
      </c>
      <c r="E68" s="794" t="str">
        <f t="shared" si="16"/>
        <v/>
      </c>
      <c r="F68" s="794" t="str">
        <f t="shared" si="16"/>
        <v/>
      </c>
      <c r="G68" s="794" t="str">
        <f t="shared" si="16"/>
        <v/>
      </c>
      <c r="H68" s="794">
        <f t="shared" si="16"/>
        <v>0</v>
      </c>
      <c r="I68" s="794">
        <f t="shared" si="16"/>
        <v>0</v>
      </c>
      <c r="J68" s="794">
        <f t="shared" si="16"/>
        <v>0</v>
      </c>
    </row>
    <row r="69" spans="1:10" s="782" customFormat="1">
      <c r="A69" s="143"/>
      <c r="B69" s="785" t="str">
        <f>IF('Input-IS Y7'!B69="","",'Input-IS Y7'!B69)</f>
        <v/>
      </c>
      <c r="C69" s="793"/>
      <c r="D69" s="794" t="str">
        <f t="shared" si="17"/>
        <v/>
      </c>
      <c r="E69" s="794" t="str">
        <f t="shared" si="16"/>
        <v/>
      </c>
      <c r="F69" s="794" t="str">
        <f t="shared" si="16"/>
        <v/>
      </c>
      <c r="G69" s="794" t="str">
        <f t="shared" si="16"/>
        <v/>
      </c>
      <c r="H69" s="794">
        <f t="shared" si="16"/>
        <v>0</v>
      </c>
      <c r="I69" s="794">
        <f t="shared" si="16"/>
        <v>0</v>
      </c>
      <c r="J69" s="794">
        <f t="shared" si="16"/>
        <v>0</v>
      </c>
    </row>
    <row r="70" spans="1:10" s="782" customFormat="1">
      <c r="A70" s="143"/>
      <c r="B70" s="785" t="str">
        <f>IF('Input-IS Y7'!B70="","",'Input-IS Y7'!B70)</f>
        <v/>
      </c>
      <c r="C70" s="793"/>
      <c r="D70" s="794" t="str">
        <f t="shared" si="17"/>
        <v/>
      </c>
      <c r="E70" s="794" t="str">
        <f t="shared" si="16"/>
        <v/>
      </c>
      <c r="F70" s="794" t="str">
        <f t="shared" si="16"/>
        <v/>
      </c>
      <c r="G70" s="794" t="str">
        <f t="shared" si="16"/>
        <v/>
      </c>
      <c r="H70" s="794">
        <f t="shared" si="16"/>
        <v>0</v>
      </c>
      <c r="I70" s="794">
        <f t="shared" si="16"/>
        <v>0</v>
      </c>
      <c r="J70" s="794">
        <f t="shared" si="16"/>
        <v>0</v>
      </c>
    </row>
    <row r="71" spans="1:10" s="16" customFormat="1">
      <c r="A71" s="143"/>
      <c r="B71" s="785" t="str">
        <f>IF('Input-IS Y7'!B71="","",'Input-IS Y7'!B71)</f>
        <v/>
      </c>
      <c r="C71" s="793"/>
      <c r="D71" s="794" t="str">
        <f t="shared" si="17"/>
        <v/>
      </c>
      <c r="E71" s="794" t="str">
        <f t="shared" si="16"/>
        <v/>
      </c>
      <c r="F71" s="794" t="str">
        <f t="shared" si="16"/>
        <v/>
      </c>
      <c r="G71" s="794" t="str">
        <f t="shared" si="16"/>
        <v/>
      </c>
      <c r="H71" s="794">
        <f t="shared" si="16"/>
        <v>0</v>
      </c>
      <c r="I71" s="794">
        <f t="shared" si="16"/>
        <v>0</v>
      </c>
      <c r="J71" s="794">
        <f t="shared" si="16"/>
        <v>0</v>
      </c>
    </row>
    <row r="72" spans="1:10" s="16" customFormat="1">
      <c r="A72" s="143"/>
      <c r="B72" s="785" t="str">
        <f>IF('Input-IS Y7'!B72="","",'Input-IS Y7'!B72)</f>
        <v/>
      </c>
      <c r="C72" s="793"/>
      <c r="D72" s="794" t="str">
        <f t="shared" si="17"/>
        <v/>
      </c>
      <c r="E72" s="794" t="str">
        <f t="shared" si="16"/>
        <v/>
      </c>
      <c r="F72" s="794" t="str">
        <f t="shared" si="16"/>
        <v/>
      </c>
      <c r="G72" s="794" t="str">
        <f t="shared" si="16"/>
        <v/>
      </c>
      <c r="H72" s="794">
        <f t="shared" si="16"/>
        <v>0</v>
      </c>
      <c r="I72" s="794">
        <f t="shared" si="16"/>
        <v>0</v>
      </c>
      <c r="J72" s="794">
        <f t="shared" si="16"/>
        <v>0</v>
      </c>
    </row>
    <row r="73" spans="1:10" s="16" customFormat="1">
      <c r="A73" s="143"/>
      <c r="B73" s="785" t="str">
        <f>IF('Input-IS Y7'!B73="","",'Input-IS Y7'!B73)</f>
        <v/>
      </c>
      <c r="C73" s="793"/>
      <c r="D73" s="794" t="str">
        <f t="shared" si="17"/>
        <v/>
      </c>
      <c r="E73" s="794" t="str">
        <f t="shared" si="16"/>
        <v/>
      </c>
      <c r="F73" s="794" t="str">
        <f t="shared" si="16"/>
        <v/>
      </c>
      <c r="G73" s="794" t="str">
        <f t="shared" si="16"/>
        <v/>
      </c>
      <c r="H73" s="794">
        <f t="shared" si="16"/>
        <v>0</v>
      </c>
      <c r="I73" s="794">
        <f t="shared" si="16"/>
        <v>0</v>
      </c>
      <c r="J73" s="794">
        <f t="shared" si="16"/>
        <v>0</v>
      </c>
    </row>
    <row r="74" spans="1:10" s="16" customFormat="1">
      <c r="A74" s="143"/>
      <c r="B74" s="785" t="str">
        <f>IF('Input-IS Y7'!B74="","",'Input-IS Y7'!B74)</f>
        <v/>
      </c>
      <c r="C74" s="793"/>
      <c r="D74" s="794" t="str">
        <f t="shared" si="17"/>
        <v/>
      </c>
      <c r="E74" s="794" t="str">
        <f t="shared" si="16"/>
        <v/>
      </c>
      <c r="F74" s="794" t="str">
        <f t="shared" si="16"/>
        <v/>
      </c>
      <c r="G74" s="794" t="str">
        <f t="shared" si="16"/>
        <v/>
      </c>
      <c r="H74" s="794">
        <f t="shared" si="16"/>
        <v>0</v>
      </c>
      <c r="I74" s="794">
        <f t="shared" si="16"/>
        <v>0</v>
      </c>
      <c r="J74" s="794">
        <f t="shared" si="16"/>
        <v>0</v>
      </c>
    </row>
    <row r="75" spans="1:10" s="16" customFormat="1">
      <c r="A75" s="143"/>
      <c r="B75" s="785" t="str">
        <f>IF('Input-IS Y7'!B75="","",'Input-IS Y7'!B75)</f>
        <v/>
      </c>
      <c r="C75" s="793"/>
      <c r="D75" s="794" t="str">
        <f t="shared" si="17"/>
        <v/>
      </c>
      <c r="E75" s="794" t="str">
        <f t="shared" si="16"/>
        <v/>
      </c>
      <c r="F75" s="794" t="str">
        <f t="shared" si="16"/>
        <v/>
      </c>
      <c r="G75" s="794" t="str">
        <f t="shared" si="16"/>
        <v/>
      </c>
      <c r="H75" s="794">
        <f t="shared" si="16"/>
        <v>0</v>
      </c>
      <c r="I75" s="794">
        <f t="shared" si="16"/>
        <v>0</v>
      </c>
      <c r="J75" s="794">
        <f t="shared" si="16"/>
        <v>0</v>
      </c>
    </row>
    <row r="76" spans="1:10" s="16" customFormat="1">
      <c r="A76" s="143"/>
      <c r="B76" s="785" t="str">
        <f>IF('Input-IS Y7'!B76="","",'Input-IS Y7'!B76)</f>
        <v/>
      </c>
      <c r="C76" s="793"/>
      <c r="D76" s="794" t="str">
        <f t="shared" si="17"/>
        <v/>
      </c>
      <c r="E76" s="794" t="str">
        <f t="shared" si="16"/>
        <v/>
      </c>
      <c r="F76" s="794" t="str">
        <f t="shared" si="16"/>
        <v/>
      </c>
      <c r="G76" s="794" t="str">
        <f t="shared" si="16"/>
        <v/>
      </c>
      <c r="H76" s="794">
        <f t="shared" si="16"/>
        <v>0</v>
      </c>
      <c r="I76" s="794">
        <f t="shared" si="16"/>
        <v>0</v>
      </c>
      <c r="J76" s="794">
        <f t="shared" si="16"/>
        <v>0</v>
      </c>
    </row>
    <row r="77" spans="1:10" s="16" customFormat="1">
      <c r="A77" s="143"/>
      <c r="B77" s="785" t="str">
        <f>IF('Input-IS Y7'!B77="","",'Input-IS Y7'!B77)</f>
        <v/>
      </c>
      <c r="C77" s="793"/>
      <c r="D77" s="794" t="str">
        <f t="shared" si="17"/>
        <v/>
      </c>
      <c r="E77" s="794" t="str">
        <f t="shared" si="16"/>
        <v/>
      </c>
      <c r="F77" s="794" t="str">
        <f t="shared" si="16"/>
        <v/>
      </c>
      <c r="G77" s="794" t="str">
        <f t="shared" si="16"/>
        <v/>
      </c>
      <c r="H77" s="794">
        <f t="shared" si="16"/>
        <v>0</v>
      </c>
      <c r="I77" s="794">
        <f t="shared" si="16"/>
        <v>0</v>
      </c>
      <c r="J77" s="794">
        <f t="shared" si="16"/>
        <v>0</v>
      </c>
    </row>
    <row r="78" spans="1:10" s="16" customFormat="1">
      <c r="A78" s="143"/>
      <c r="B78" s="785" t="str">
        <f>IF('Input-IS Y7'!B78="","",'Input-IS Y7'!B78)</f>
        <v/>
      </c>
      <c r="C78" s="793"/>
      <c r="D78" s="794" t="str">
        <f t="shared" si="17"/>
        <v/>
      </c>
      <c r="E78" s="794" t="str">
        <f t="shared" si="16"/>
        <v/>
      </c>
      <c r="F78" s="794" t="str">
        <f t="shared" si="16"/>
        <v/>
      </c>
      <c r="G78" s="794" t="str">
        <f t="shared" si="16"/>
        <v/>
      </c>
      <c r="H78" s="794">
        <f t="shared" si="16"/>
        <v>0</v>
      </c>
      <c r="I78" s="794">
        <f t="shared" si="16"/>
        <v>0</v>
      </c>
      <c r="J78" s="794">
        <f t="shared" si="16"/>
        <v>0</v>
      </c>
    </row>
    <row r="79" spans="1:10" s="16" customFormat="1">
      <c r="A79" s="143"/>
      <c r="B79" s="785" t="str">
        <f>IF('Input-IS Y7'!B79="","",'Input-IS Y7'!B79)</f>
        <v/>
      </c>
      <c r="C79" s="793"/>
      <c r="D79" s="794" t="str">
        <f t="shared" si="17"/>
        <v/>
      </c>
      <c r="E79" s="794" t="str">
        <f t="shared" si="16"/>
        <v/>
      </c>
      <c r="F79" s="794" t="str">
        <f t="shared" si="16"/>
        <v/>
      </c>
      <c r="G79" s="794" t="str">
        <f t="shared" si="16"/>
        <v/>
      </c>
      <c r="H79" s="794">
        <f t="shared" si="16"/>
        <v>0</v>
      </c>
      <c r="I79" s="794">
        <f t="shared" si="16"/>
        <v>0</v>
      </c>
      <c r="J79" s="794">
        <f t="shared" si="16"/>
        <v>0</v>
      </c>
    </row>
    <row r="80" spans="1:10">
      <c r="B80" s="785" t="str">
        <f>IF('Input-IS Y7'!B80="","",'Input-IS Y7'!B80)</f>
        <v/>
      </c>
      <c r="C80" s="793"/>
      <c r="D80" s="794" t="str">
        <f t="shared" si="17"/>
        <v/>
      </c>
      <c r="E80" s="794" t="str">
        <f t="shared" si="16"/>
        <v/>
      </c>
      <c r="F80" s="794" t="str">
        <f t="shared" si="16"/>
        <v/>
      </c>
      <c r="G80" s="794" t="str">
        <f t="shared" si="16"/>
        <v/>
      </c>
      <c r="H80" s="794">
        <f t="shared" si="16"/>
        <v>0</v>
      </c>
      <c r="I80" s="794">
        <f t="shared" si="16"/>
        <v>0</v>
      </c>
      <c r="J80" s="794">
        <f t="shared" si="16"/>
        <v>0</v>
      </c>
    </row>
    <row r="81" spans="1:10">
      <c r="B81" s="209" t="s">
        <v>20</v>
      </c>
      <c r="C81" s="572">
        <f t="shared" ref="C81:J81" si="18">IF(ISERROR(C32+C59),"",(C32+C59))</f>
        <v>0</v>
      </c>
      <c r="D81" s="573">
        <f t="shared" si="18"/>
        <v>0</v>
      </c>
      <c r="E81" s="573">
        <f t="shared" si="18"/>
        <v>0</v>
      </c>
      <c r="F81" s="573">
        <f t="shared" si="18"/>
        <v>0</v>
      </c>
      <c r="G81" s="573">
        <f t="shared" si="18"/>
        <v>0</v>
      </c>
      <c r="H81" s="573">
        <f t="shared" si="18"/>
        <v>0</v>
      </c>
      <c r="I81" s="573">
        <f t="shared" si="18"/>
        <v>0</v>
      </c>
      <c r="J81" s="573">
        <f t="shared" si="18"/>
        <v>0</v>
      </c>
    </row>
    <row r="82" spans="1:10">
      <c r="B82" s="210" t="s">
        <v>18</v>
      </c>
      <c r="C82" s="574"/>
      <c r="D82" s="575"/>
      <c r="E82" s="575"/>
      <c r="F82" s="575"/>
      <c r="G82" s="575"/>
      <c r="H82" s="575"/>
      <c r="I82" s="575"/>
      <c r="J82" s="575"/>
    </row>
    <row r="83" spans="1:10" s="16" customFormat="1">
      <c r="A83" s="143"/>
      <c r="B83" s="333" t="s">
        <v>10</v>
      </c>
      <c r="C83" s="578">
        <f>SUM(C84:C103)</f>
        <v>0</v>
      </c>
      <c r="D83" s="578">
        <f>SUM(D84:D103)</f>
        <v>0</v>
      </c>
      <c r="E83" s="578">
        <f t="shared" ref="E83:J83" si="19">SUM(E84:E103)</f>
        <v>0</v>
      </c>
      <c r="F83" s="578">
        <f t="shared" si="19"/>
        <v>0</v>
      </c>
      <c r="G83" s="578">
        <f t="shared" si="19"/>
        <v>0</v>
      </c>
      <c r="H83" s="578">
        <f t="shared" si="19"/>
        <v>0</v>
      </c>
      <c r="I83" s="578">
        <f t="shared" si="19"/>
        <v>0</v>
      </c>
      <c r="J83" s="578">
        <f t="shared" si="19"/>
        <v>0</v>
      </c>
    </row>
    <row r="84" spans="1:10">
      <c r="B84" s="313" t="str">
        <f>IF('Input-IS Y7'!B84="","",'Input-IS Y7'!B84)</f>
        <v>Conference Participation Fees</v>
      </c>
      <c r="C84" s="568">
        <f t="shared" ref="C84" si="20">SUM(D84:J84)</f>
        <v>0</v>
      </c>
      <c r="D84" s="567"/>
      <c r="E84" s="567"/>
      <c r="F84" s="567"/>
      <c r="G84" s="567"/>
      <c r="H84" s="567"/>
      <c r="I84" s="567"/>
      <c r="J84" s="567"/>
    </row>
    <row r="85" spans="1:10" s="781" customFormat="1">
      <c r="A85" s="143"/>
      <c r="B85" s="786" t="str">
        <f>IF('Input-IS Y7'!B85="","",'Input-IS Y7'!B85)</f>
        <v>Conference sponsors</v>
      </c>
      <c r="C85" s="792">
        <f t="shared" ref="C85:C103" si="21">SUM(D85:J85)</f>
        <v>0</v>
      </c>
      <c r="D85" s="791"/>
      <c r="E85" s="791"/>
      <c r="F85" s="791"/>
      <c r="G85" s="791"/>
      <c r="H85" s="791"/>
      <c r="I85" s="791"/>
      <c r="J85" s="791"/>
    </row>
    <row r="86" spans="1:10" s="781" customFormat="1">
      <c r="A86" s="143"/>
      <c r="B86" s="786" t="str">
        <f>IF('Input-IS Y7'!B86="","",'Input-IS Y7'!B86)</f>
        <v>Sponsorships</v>
      </c>
      <c r="C86" s="792">
        <f t="shared" si="21"/>
        <v>0</v>
      </c>
      <c r="D86" s="791"/>
      <c r="E86" s="791"/>
      <c r="F86" s="791"/>
      <c r="G86" s="791"/>
      <c r="H86" s="791"/>
      <c r="I86" s="791"/>
      <c r="J86" s="791"/>
    </row>
    <row r="87" spans="1:10" s="781" customFormat="1">
      <c r="A87" s="143"/>
      <c r="B87" s="786" t="str">
        <f>IF('Input-IS Y7'!B87="","",'Input-IS Y7'!B87)</f>
        <v>Program service fees</v>
      </c>
      <c r="C87" s="792">
        <f t="shared" si="21"/>
        <v>0</v>
      </c>
      <c r="D87" s="791"/>
      <c r="E87" s="791"/>
      <c r="F87" s="791"/>
      <c r="G87" s="791"/>
      <c r="H87" s="791"/>
      <c r="I87" s="791"/>
      <c r="J87" s="791"/>
    </row>
    <row r="88" spans="1:10" s="781" customFormat="1">
      <c r="A88" s="143"/>
      <c r="B88" s="786" t="str">
        <f>IF('Input-IS Y7'!B88="","",'Input-IS Y7'!B88)</f>
        <v>Other revenue</v>
      </c>
      <c r="C88" s="792">
        <f t="shared" si="21"/>
        <v>0</v>
      </c>
      <c r="D88" s="791"/>
      <c r="E88" s="791"/>
      <c r="F88" s="791"/>
      <c r="G88" s="791"/>
      <c r="H88" s="791"/>
      <c r="I88" s="791"/>
      <c r="J88" s="791"/>
    </row>
    <row r="89" spans="1:10" s="781" customFormat="1">
      <c r="A89" s="143"/>
      <c r="B89" s="786" t="str">
        <f>IF('Input-IS Y7'!B89="","",'Input-IS Y7'!B89)</f>
        <v>Subscriptions</v>
      </c>
      <c r="C89" s="792">
        <f t="shared" si="21"/>
        <v>0</v>
      </c>
      <c r="D89" s="791"/>
      <c r="E89" s="791"/>
      <c r="F89" s="791"/>
      <c r="G89" s="791"/>
      <c r="H89" s="791"/>
      <c r="I89" s="791"/>
      <c r="J89" s="791"/>
    </row>
    <row r="90" spans="1:10" s="781" customFormat="1">
      <c r="A90" s="143"/>
      <c r="B90" s="786" t="str">
        <f>IF('Input-IS Y7'!B90="","",'Input-IS Y7'!B90)</f>
        <v>Royalties</v>
      </c>
      <c r="C90" s="792">
        <f t="shared" si="21"/>
        <v>0</v>
      </c>
      <c r="D90" s="791"/>
      <c r="E90" s="791"/>
      <c r="F90" s="791"/>
      <c r="G90" s="791"/>
      <c r="H90" s="791"/>
      <c r="I90" s="791"/>
      <c r="J90" s="791"/>
    </row>
    <row r="91" spans="1:10" s="781" customFormat="1">
      <c r="A91" s="143"/>
      <c r="B91" s="786" t="str">
        <f>IF('Input-IS Y7'!B91="","",'Input-IS Y7'!B91)</f>
        <v/>
      </c>
      <c r="C91" s="792">
        <f t="shared" si="21"/>
        <v>0</v>
      </c>
      <c r="D91" s="791"/>
      <c r="E91" s="791"/>
      <c r="F91" s="791"/>
      <c r="G91" s="791"/>
      <c r="H91" s="791"/>
      <c r="I91" s="791"/>
      <c r="J91" s="791"/>
    </row>
    <row r="92" spans="1:10" s="781" customFormat="1">
      <c r="A92" s="143"/>
      <c r="B92" s="786" t="str">
        <f>IF('Input-IS Y7'!B92="","",'Input-IS Y7'!B92)</f>
        <v/>
      </c>
      <c r="C92" s="792">
        <f t="shared" si="21"/>
        <v>0</v>
      </c>
      <c r="D92" s="791"/>
      <c r="E92" s="791"/>
      <c r="F92" s="791"/>
      <c r="G92" s="791"/>
      <c r="H92" s="791"/>
      <c r="I92" s="791"/>
      <c r="J92" s="791"/>
    </row>
    <row r="93" spans="1:10" s="781" customFormat="1">
      <c r="A93" s="143"/>
      <c r="B93" s="786" t="str">
        <f>IF('Input-IS Y7'!B93="","",'Input-IS Y7'!B93)</f>
        <v/>
      </c>
      <c r="C93" s="792">
        <f t="shared" si="21"/>
        <v>0</v>
      </c>
      <c r="D93" s="791"/>
      <c r="E93" s="791"/>
      <c r="F93" s="791"/>
      <c r="G93" s="791"/>
      <c r="H93" s="791"/>
      <c r="I93" s="791"/>
      <c r="J93" s="791"/>
    </row>
    <row r="94" spans="1:10">
      <c r="B94" s="786" t="str">
        <f>IF('Input-IS Y7'!B94="","",'Input-IS Y7'!B94)</f>
        <v/>
      </c>
      <c r="C94" s="792">
        <f t="shared" si="21"/>
        <v>0</v>
      </c>
      <c r="D94" s="567"/>
      <c r="E94" s="567"/>
      <c r="F94" s="567"/>
      <c r="G94" s="567"/>
      <c r="H94" s="567"/>
      <c r="I94" s="567"/>
      <c r="J94" s="567"/>
    </row>
    <row r="95" spans="1:10">
      <c r="B95" s="786" t="str">
        <f>IF('Input-IS Y7'!B95="","",'Input-IS Y7'!B95)</f>
        <v/>
      </c>
      <c r="C95" s="792">
        <f t="shared" si="21"/>
        <v>0</v>
      </c>
      <c r="D95" s="567"/>
      <c r="E95" s="567"/>
      <c r="F95" s="567"/>
      <c r="G95" s="567"/>
      <c r="H95" s="567"/>
      <c r="I95" s="567"/>
      <c r="J95" s="567"/>
    </row>
    <row r="96" spans="1:10">
      <c r="B96" s="786" t="str">
        <f>IF('Input-IS Y7'!B96="","",'Input-IS Y7'!B96)</f>
        <v/>
      </c>
      <c r="C96" s="792">
        <f t="shared" si="21"/>
        <v>0</v>
      </c>
      <c r="D96" s="567"/>
      <c r="E96" s="567"/>
      <c r="F96" s="567"/>
      <c r="G96" s="567"/>
      <c r="H96" s="567"/>
      <c r="I96" s="567"/>
      <c r="J96" s="567"/>
    </row>
    <row r="97" spans="1:10">
      <c r="B97" s="786" t="str">
        <f>IF('Input-IS Y7'!B97="","",'Input-IS Y7'!B97)</f>
        <v/>
      </c>
      <c r="C97" s="792">
        <f t="shared" si="21"/>
        <v>0</v>
      </c>
      <c r="D97" s="567"/>
      <c r="E97" s="567"/>
      <c r="F97" s="567"/>
      <c r="G97" s="567"/>
      <c r="H97" s="567"/>
      <c r="I97" s="567"/>
      <c r="J97" s="567"/>
    </row>
    <row r="98" spans="1:10">
      <c r="B98" s="786" t="str">
        <f>IF('Input-IS Y7'!B98="","",'Input-IS Y7'!B98)</f>
        <v/>
      </c>
      <c r="C98" s="792">
        <f t="shared" si="21"/>
        <v>0</v>
      </c>
      <c r="D98" s="567"/>
      <c r="E98" s="567"/>
      <c r="F98" s="567"/>
      <c r="G98" s="567"/>
      <c r="H98" s="567"/>
      <c r="I98" s="567"/>
      <c r="J98" s="567"/>
    </row>
    <row r="99" spans="1:10">
      <c r="B99" s="786" t="str">
        <f>IF('Input-IS Y7'!B99="","",'Input-IS Y7'!B99)</f>
        <v/>
      </c>
      <c r="C99" s="792">
        <f t="shared" si="21"/>
        <v>0</v>
      </c>
      <c r="D99" s="567"/>
      <c r="E99" s="567"/>
      <c r="F99" s="567"/>
      <c r="G99" s="567"/>
      <c r="H99" s="567"/>
      <c r="I99" s="567"/>
      <c r="J99" s="567"/>
    </row>
    <row r="100" spans="1:10">
      <c r="B100" s="786" t="str">
        <f>IF('Input-IS Y7'!B100="","",'Input-IS Y7'!B100)</f>
        <v/>
      </c>
      <c r="C100" s="792">
        <f t="shared" si="21"/>
        <v>0</v>
      </c>
      <c r="D100" s="567"/>
      <c r="E100" s="567"/>
      <c r="F100" s="567"/>
      <c r="G100" s="567"/>
      <c r="H100" s="567"/>
      <c r="I100" s="567"/>
      <c r="J100" s="567"/>
    </row>
    <row r="101" spans="1:10">
      <c r="B101" s="786" t="str">
        <f>IF('Input-IS Y7'!B101="","",'Input-IS Y7'!B101)</f>
        <v/>
      </c>
      <c r="C101" s="792">
        <f t="shared" si="21"/>
        <v>0</v>
      </c>
      <c r="D101" s="567"/>
      <c r="E101" s="567"/>
      <c r="F101" s="567"/>
      <c r="G101" s="567"/>
      <c r="H101" s="567"/>
      <c r="I101" s="567"/>
      <c r="J101" s="567"/>
    </row>
    <row r="102" spans="1:10">
      <c r="B102" s="786" t="str">
        <f>IF('Input-IS Y7'!B102="","",'Input-IS Y7'!B102)</f>
        <v/>
      </c>
      <c r="C102" s="792">
        <f t="shared" si="21"/>
        <v>0</v>
      </c>
      <c r="D102" s="567"/>
      <c r="E102" s="567"/>
      <c r="F102" s="567"/>
      <c r="G102" s="567"/>
      <c r="H102" s="567"/>
      <c r="I102" s="567"/>
      <c r="J102" s="567"/>
    </row>
    <row r="103" spans="1:10">
      <c r="B103" s="786" t="str">
        <f>IF('Input-IS Y7'!B103="","",'Input-IS Y7'!B103)</f>
        <v/>
      </c>
      <c r="C103" s="792">
        <f t="shared" si="21"/>
        <v>0</v>
      </c>
      <c r="D103" s="567"/>
      <c r="E103" s="567"/>
      <c r="F103" s="567"/>
      <c r="G103" s="567"/>
      <c r="H103" s="567"/>
      <c r="I103" s="567"/>
      <c r="J103" s="567"/>
    </row>
    <row r="104" spans="1:10" s="19" customFormat="1">
      <c r="A104" s="143"/>
      <c r="B104" s="410" t="s">
        <v>11</v>
      </c>
      <c r="C104" s="578">
        <f>C105+C118+C127+C138</f>
        <v>0</v>
      </c>
      <c r="D104" s="578">
        <f t="shared" ref="D104:J104" si="22">D105+D118+D127+D138</f>
        <v>0</v>
      </c>
      <c r="E104" s="578">
        <f t="shared" si="22"/>
        <v>0</v>
      </c>
      <c r="F104" s="578">
        <f t="shared" si="22"/>
        <v>0</v>
      </c>
      <c r="G104" s="578">
        <f t="shared" si="22"/>
        <v>0</v>
      </c>
      <c r="H104" s="578">
        <f t="shared" si="22"/>
        <v>0</v>
      </c>
      <c r="I104" s="578">
        <f t="shared" si="22"/>
        <v>0</v>
      </c>
      <c r="J104" s="578">
        <f t="shared" si="22"/>
        <v>0</v>
      </c>
    </row>
    <row r="105" spans="1:10">
      <c r="B105" s="409" t="str">
        <f>IF(Setup!C16="","",Setup!C16)</f>
        <v>Membership</v>
      </c>
      <c r="C105" s="579">
        <f>SUM(C106:C117)</f>
        <v>0</v>
      </c>
      <c r="D105" s="579">
        <f t="shared" ref="D105:J105" si="23">SUM(D106:D117)</f>
        <v>0</v>
      </c>
      <c r="E105" s="579">
        <f t="shared" si="23"/>
        <v>0</v>
      </c>
      <c r="F105" s="579">
        <f t="shared" si="23"/>
        <v>0</v>
      </c>
      <c r="G105" s="579">
        <f t="shared" si="23"/>
        <v>0</v>
      </c>
      <c r="H105" s="579">
        <f t="shared" si="23"/>
        <v>0</v>
      </c>
      <c r="I105" s="579">
        <f t="shared" si="23"/>
        <v>0</v>
      </c>
      <c r="J105" s="579">
        <f t="shared" si="23"/>
        <v>0</v>
      </c>
    </row>
    <row r="106" spans="1:10">
      <c r="B106" s="398" t="str">
        <f>IF('Input-IS Y7'!B106="","",'Input-IS Y7'!B106)</f>
        <v>Dues</v>
      </c>
      <c r="C106" s="567"/>
      <c r="D106" s="571" t="str">
        <f>IF(ISERROR(D$10*$C106),"",(D$10*$C106))</f>
        <v/>
      </c>
      <c r="E106" s="571" t="str">
        <f t="shared" ref="E106:J117" si="24">IF(ISERROR(E$10*$C106),"",(E$10*$C106))</f>
        <v/>
      </c>
      <c r="F106" s="571" t="str">
        <f t="shared" si="24"/>
        <v/>
      </c>
      <c r="G106" s="571" t="str">
        <f t="shared" si="24"/>
        <v/>
      </c>
      <c r="H106" s="571">
        <f t="shared" si="24"/>
        <v>0</v>
      </c>
      <c r="I106" s="571">
        <f t="shared" si="24"/>
        <v>0</v>
      </c>
      <c r="J106" s="571">
        <f t="shared" si="24"/>
        <v>0</v>
      </c>
    </row>
    <row r="107" spans="1:10" s="781" customFormat="1">
      <c r="A107" s="143"/>
      <c r="B107" s="787" t="str">
        <f>IF('Input-IS Y7'!B107="","",'Input-IS Y7'!B107)</f>
        <v>Sponsorships</v>
      </c>
      <c r="C107" s="791"/>
      <c r="D107" s="794" t="str">
        <f t="shared" ref="D107:D117" si="25">IF(ISERROR(D$10*$C107),"",(D$10*$C107))</f>
        <v/>
      </c>
      <c r="E107" s="794" t="str">
        <f t="shared" si="24"/>
        <v/>
      </c>
      <c r="F107" s="794" t="str">
        <f t="shared" si="24"/>
        <v/>
      </c>
      <c r="G107" s="794" t="str">
        <f t="shared" si="24"/>
        <v/>
      </c>
      <c r="H107" s="794">
        <f t="shared" si="24"/>
        <v>0</v>
      </c>
      <c r="I107" s="794">
        <f t="shared" si="24"/>
        <v>0</v>
      </c>
      <c r="J107" s="794">
        <f t="shared" si="24"/>
        <v>0</v>
      </c>
    </row>
    <row r="108" spans="1:10" s="781" customFormat="1">
      <c r="A108" s="143"/>
      <c r="B108" s="787" t="str">
        <f>IF('Input-IS Y7'!B108="","",'Input-IS Y7'!B108)</f>
        <v/>
      </c>
      <c r="C108" s="791"/>
      <c r="D108" s="794" t="str">
        <f t="shared" si="25"/>
        <v/>
      </c>
      <c r="E108" s="794" t="str">
        <f t="shared" si="24"/>
        <v/>
      </c>
      <c r="F108" s="794" t="str">
        <f t="shared" si="24"/>
        <v/>
      </c>
      <c r="G108" s="794" t="str">
        <f t="shared" si="24"/>
        <v/>
      </c>
      <c r="H108" s="794">
        <f t="shared" si="24"/>
        <v>0</v>
      </c>
      <c r="I108" s="794">
        <f t="shared" si="24"/>
        <v>0</v>
      </c>
      <c r="J108" s="794">
        <f t="shared" si="24"/>
        <v>0</v>
      </c>
    </row>
    <row r="109" spans="1:10" s="781" customFormat="1">
      <c r="A109" s="143"/>
      <c r="B109" s="787" t="str">
        <f>IF('Input-IS Y7'!B109="","",'Input-IS Y7'!B109)</f>
        <v/>
      </c>
      <c r="C109" s="791"/>
      <c r="D109" s="794" t="str">
        <f t="shared" si="25"/>
        <v/>
      </c>
      <c r="E109" s="794" t="str">
        <f t="shared" si="24"/>
        <v/>
      </c>
      <c r="F109" s="794" t="str">
        <f t="shared" si="24"/>
        <v/>
      </c>
      <c r="G109" s="794" t="str">
        <f t="shared" si="24"/>
        <v/>
      </c>
      <c r="H109" s="794">
        <f t="shared" si="24"/>
        <v>0</v>
      </c>
      <c r="I109" s="794">
        <f t="shared" si="24"/>
        <v>0</v>
      </c>
      <c r="J109" s="794">
        <f t="shared" si="24"/>
        <v>0</v>
      </c>
    </row>
    <row r="110" spans="1:10" s="781" customFormat="1">
      <c r="A110" s="143"/>
      <c r="B110" s="787" t="str">
        <f>IF('Input-IS Y7'!B110="","",'Input-IS Y7'!B110)</f>
        <v/>
      </c>
      <c r="C110" s="791"/>
      <c r="D110" s="794" t="str">
        <f t="shared" si="25"/>
        <v/>
      </c>
      <c r="E110" s="794" t="str">
        <f t="shared" si="24"/>
        <v/>
      </c>
      <c r="F110" s="794" t="str">
        <f t="shared" si="24"/>
        <v/>
      </c>
      <c r="G110" s="794" t="str">
        <f t="shared" si="24"/>
        <v/>
      </c>
      <c r="H110" s="794">
        <f t="shared" si="24"/>
        <v>0</v>
      </c>
      <c r="I110" s="794">
        <f t="shared" si="24"/>
        <v>0</v>
      </c>
      <c r="J110" s="794">
        <f t="shared" si="24"/>
        <v>0</v>
      </c>
    </row>
    <row r="111" spans="1:10" s="781" customFormat="1">
      <c r="A111" s="143"/>
      <c r="B111" s="787" t="str">
        <f>IF('Input-IS Y7'!B111="","",'Input-IS Y7'!B111)</f>
        <v/>
      </c>
      <c r="C111" s="791"/>
      <c r="D111" s="794" t="str">
        <f t="shared" si="25"/>
        <v/>
      </c>
      <c r="E111" s="794" t="str">
        <f t="shared" si="24"/>
        <v/>
      </c>
      <c r="F111" s="794" t="str">
        <f t="shared" si="24"/>
        <v/>
      </c>
      <c r="G111" s="794" t="str">
        <f t="shared" si="24"/>
        <v/>
      </c>
      <c r="H111" s="794">
        <f t="shared" si="24"/>
        <v>0</v>
      </c>
      <c r="I111" s="794">
        <f t="shared" si="24"/>
        <v>0</v>
      </c>
      <c r="J111" s="794">
        <f t="shared" si="24"/>
        <v>0</v>
      </c>
    </row>
    <row r="112" spans="1:10" s="781" customFormat="1">
      <c r="A112" s="143"/>
      <c r="B112" s="787" t="str">
        <f>IF('Input-IS Y7'!B112="","",'Input-IS Y7'!B112)</f>
        <v/>
      </c>
      <c r="C112" s="791"/>
      <c r="D112" s="794" t="str">
        <f t="shared" si="25"/>
        <v/>
      </c>
      <c r="E112" s="794" t="str">
        <f t="shared" si="24"/>
        <v/>
      </c>
      <c r="F112" s="794" t="str">
        <f t="shared" si="24"/>
        <v/>
      </c>
      <c r="G112" s="794" t="str">
        <f t="shared" si="24"/>
        <v/>
      </c>
      <c r="H112" s="794">
        <f t="shared" si="24"/>
        <v>0</v>
      </c>
      <c r="I112" s="794">
        <f t="shared" si="24"/>
        <v>0</v>
      </c>
      <c r="J112" s="794">
        <f t="shared" si="24"/>
        <v>0</v>
      </c>
    </row>
    <row r="113" spans="1:10" s="781" customFormat="1">
      <c r="A113" s="143"/>
      <c r="B113" s="787" t="str">
        <f>IF('Input-IS Y7'!B113="","",'Input-IS Y7'!B113)</f>
        <v/>
      </c>
      <c r="C113" s="791"/>
      <c r="D113" s="794" t="str">
        <f t="shared" si="25"/>
        <v/>
      </c>
      <c r="E113" s="794" t="str">
        <f t="shared" si="24"/>
        <v/>
      </c>
      <c r="F113" s="794" t="str">
        <f t="shared" si="24"/>
        <v/>
      </c>
      <c r="G113" s="794" t="str">
        <f t="shared" si="24"/>
        <v/>
      </c>
      <c r="H113" s="794">
        <f t="shared" si="24"/>
        <v>0</v>
      </c>
      <c r="I113" s="794">
        <f t="shared" si="24"/>
        <v>0</v>
      </c>
      <c r="J113" s="794">
        <f t="shared" si="24"/>
        <v>0</v>
      </c>
    </row>
    <row r="114" spans="1:10" s="781" customFormat="1">
      <c r="A114" s="143"/>
      <c r="B114" s="787" t="str">
        <f>IF('Input-IS Y7'!B114="","",'Input-IS Y7'!B114)</f>
        <v/>
      </c>
      <c r="C114" s="791"/>
      <c r="D114" s="794" t="str">
        <f t="shared" si="25"/>
        <v/>
      </c>
      <c r="E114" s="794" t="str">
        <f t="shared" si="24"/>
        <v/>
      </c>
      <c r="F114" s="794" t="str">
        <f t="shared" si="24"/>
        <v/>
      </c>
      <c r="G114" s="794" t="str">
        <f t="shared" si="24"/>
        <v/>
      </c>
      <c r="H114" s="794">
        <f t="shared" si="24"/>
        <v>0</v>
      </c>
      <c r="I114" s="794">
        <f t="shared" si="24"/>
        <v>0</v>
      </c>
      <c r="J114" s="794">
        <f t="shared" si="24"/>
        <v>0</v>
      </c>
    </row>
    <row r="115" spans="1:10" s="781" customFormat="1">
      <c r="A115" s="143"/>
      <c r="B115" s="787" t="str">
        <f>IF('Input-IS Y7'!B115="","",'Input-IS Y7'!B115)</f>
        <v/>
      </c>
      <c r="C115" s="791"/>
      <c r="D115" s="794" t="str">
        <f t="shared" si="25"/>
        <v/>
      </c>
      <c r="E115" s="794" t="str">
        <f t="shared" si="24"/>
        <v/>
      </c>
      <c r="F115" s="794" t="str">
        <f t="shared" si="24"/>
        <v/>
      </c>
      <c r="G115" s="794" t="str">
        <f t="shared" si="24"/>
        <v/>
      </c>
      <c r="H115" s="794">
        <f t="shared" si="24"/>
        <v>0</v>
      </c>
      <c r="I115" s="794">
        <f t="shared" si="24"/>
        <v>0</v>
      </c>
      <c r="J115" s="794">
        <f t="shared" si="24"/>
        <v>0</v>
      </c>
    </row>
    <row r="116" spans="1:10" s="781" customFormat="1">
      <c r="A116" s="143"/>
      <c r="B116" s="787" t="str">
        <f>IF('Input-IS Y7'!B116="","",'Input-IS Y7'!B116)</f>
        <v/>
      </c>
      <c r="C116" s="791"/>
      <c r="D116" s="794" t="str">
        <f t="shared" si="25"/>
        <v/>
      </c>
      <c r="E116" s="794" t="str">
        <f t="shared" si="24"/>
        <v/>
      </c>
      <c r="F116" s="794" t="str">
        <f t="shared" si="24"/>
        <v/>
      </c>
      <c r="G116" s="794" t="str">
        <f t="shared" si="24"/>
        <v/>
      </c>
      <c r="H116" s="794">
        <f t="shared" si="24"/>
        <v>0</v>
      </c>
      <c r="I116" s="794">
        <f t="shared" si="24"/>
        <v>0</v>
      </c>
      <c r="J116" s="794">
        <f t="shared" si="24"/>
        <v>0</v>
      </c>
    </row>
    <row r="117" spans="1:10">
      <c r="B117" s="787" t="str">
        <f>IF('Input-IS Y7'!B117="","",'Input-IS Y7'!B117)</f>
        <v/>
      </c>
      <c r="C117" s="791"/>
      <c r="D117" s="794" t="str">
        <f t="shared" si="25"/>
        <v/>
      </c>
      <c r="E117" s="794" t="str">
        <f t="shared" si="24"/>
        <v/>
      </c>
      <c r="F117" s="794" t="str">
        <f t="shared" si="24"/>
        <v/>
      </c>
      <c r="G117" s="794" t="str">
        <f t="shared" si="24"/>
        <v/>
      </c>
      <c r="H117" s="794">
        <f t="shared" si="24"/>
        <v>0</v>
      </c>
      <c r="I117" s="794">
        <f t="shared" si="24"/>
        <v>0</v>
      </c>
      <c r="J117" s="794">
        <f t="shared" si="24"/>
        <v>0</v>
      </c>
    </row>
    <row r="118" spans="1:10">
      <c r="B118" s="409" t="str">
        <f>IF(Setup!C17="","",Setup!C17)</f>
        <v>Interest/Investment Income</v>
      </c>
      <c r="C118" s="579">
        <f>SUM(C119:C126)</f>
        <v>0</v>
      </c>
      <c r="D118" s="579">
        <f t="shared" ref="D118:J118" si="26">SUM(D119:D126)</f>
        <v>0</v>
      </c>
      <c r="E118" s="579">
        <f t="shared" si="26"/>
        <v>0</v>
      </c>
      <c r="F118" s="579">
        <f t="shared" si="26"/>
        <v>0</v>
      </c>
      <c r="G118" s="579">
        <f t="shared" si="26"/>
        <v>0</v>
      </c>
      <c r="H118" s="579">
        <f t="shared" si="26"/>
        <v>0</v>
      </c>
      <c r="I118" s="579">
        <f t="shared" si="26"/>
        <v>0</v>
      </c>
      <c r="J118" s="579">
        <f t="shared" si="26"/>
        <v>0</v>
      </c>
    </row>
    <row r="119" spans="1:10">
      <c r="B119" s="398" t="str">
        <f>IF('Input-IS Y7'!B119="","",'Input-IS Y7'!B119)</f>
        <v xml:space="preserve">Interest   </v>
      </c>
      <c r="C119" s="567"/>
      <c r="D119" s="571" t="str">
        <f>IF(ISERROR(D$10*$C119),"",(D$10*$C119))</f>
        <v/>
      </c>
      <c r="E119" s="571" t="str">
        <f t="shared" ref="E119:J126" si="27">IF(ISERROR(E$10*$C119),"",(E$10*$C119))</f>
        <v/>
      </c>
      <c r="F119" s="571" t="str">
        <f t="shared" si="27"/>
        <v/>
      </c>
      <c r="G119" s="571" t="str">
        <f t="shared" si="27"/>
        <v/>
      </c>
      <c r="H119" s="571">
        <f t="shared" si="27"/>
        <v>0</v>
      </c>
      <c r="I119" s="571">
        <f t="shared" si="27"/>
        <v>0</v>
      </c>
      <c r="J119" s="571">
        <f t="shared" si="27"/>
        <v>0</v>
      </c>
    </row>
    <row r="120" spans="1:10" s="781" customFormat="1">
      <c r="A120" s="143"/>
      <c r="B120" s="787" t="str">
        <f>IF('Input-IS Y7'!B120="","",'Input-IS Y7'!B120)</f>
        <v>Dividends</v>
      </c>
      <c r="C120" s="791"/>
      <c r="D120" s="794" t="str">
        <f t="shared" ref="D120:D126" si="28">IF(ISERROR(D$10*$C120),"",(D$10*$C120))</f>
        <v/>
      </c>
      <c r="E120" s="794" t="str">
        <f t="shared" si="27"/>
        <v/>
      </c>
      <c r="F120" s="794" t="str">
        <f t="shared" si="27"/>
        <v/>
      </c>
      <c r="G120" s="794" t="str">
        <f t="shared" si="27"/>
        <v/>
      </c>
      <c r="H120" s="794">
        <f t="shared" si="27"/>
        <v>0</v>
      </c>
      <c r="I120" s="794">
        <f t="shared" si="27"/>
        <v>0</v>
      </c>
      <c r="J120" s="794">
        <f t="shared" si="27"/>
        <v>0</v>
      </c>
    </row>
    <row r="121" spans="1:10" s="781" customFormat="1">
      <c r="A121" s="143"/>
      <c r="B121" s="787" t="str">
        <f>IF('Input-IS Y7'!B121="","",'Input-IS Y7'!B121)</f>
        <v/>
      </c>
      <c r="C121" s="791"/>
      <c r="D121" s="794" t="str">
        <f t="shared" si="28"/>
        <v/>
      </c>
      <c r="E121" s="794" t="str">
        <f t="shared" si="27"/>
        <v/>
      </c>
      <c r="F121" s="794" t="str">
        <f t="shared" si="27"/>
        <v/>
      </c>
      <c r="G121" s="794" t="str">
        <f t="shared" si="27"/>
        <v/>
      </c>
      <c r="H121" s="794">
        <f t="shared" si="27"/>
        <v>0</v>
      </c>
      <c r="I121" s="794">
        <f t="shared" si="27"/>
        <v>0</v>
      </c>
      <c r="J121" s="794">
        <f t="shared" si="27"/>
        <v>0</v>
      </c>
    </row>
    <row r="122" spans="1:10" s="781" customFormat="1">
      <c r="A122" s="143"/>
      <c r="B122" s="787" t="str">
        <f>IF('Input-IS Y7'!B122="","",'Input-IS Y7'!B122)</f>
        <v/>
      </c>
      <c r="C122" s="791"/>
      <c r="D122" s="794" t="str">
        <f t="shared" si="28"/>
        <v/>
      </c>
      <c r="E122" s="794" t="str">
        <f t="shared" si="27"/>
        <v/>
      </c>
      <c r="F122" s="794" t="str">
        <f t="shared" si="27"/>
        <v/>
      </c>
      <c r="G122" s="794" t="str">
        <f t="shared" si="27"/>
        <v/>
      </c>
      <c r="H122" s="794">
        <f t="shared" si="27"/>
        <v>0</v>
      </c>
      <c r="I122" s="794">
        <f t="shared" si="27"/>
        <v>0</v>
      </c>
      <c r="J122" s="794">
        <f t="shared" si="27"/>
        <v>0</v>
      </c>
    </row>
    <row r="123" spans="1:10" s="781" customFormat="1">
      <c r="A123" s="143"/>
      <c r="B123" s="787" t="str">
        <f>IF('Input-IS Y7'!B123="","",'Input-IS Y7'!B123)</f>
        <v/>
      </c>
      <c r="C123" s="791"/>
      <c r="D123" s="794" t="str">
        <f t="shared" si="28"/>
        <v/>
      </c>
      <c r="E123" s="794" t="str">
        <f t="shared" si="27"/>
        <v/>
      </c>
      <c r="F123" s="794" t="str">
        <f t="shared" si="27"/>
        <v/>
      </c>
      <c r="G123" s="794" t="str">
        <f t="shared" si="27"/>
        <v/>
      </c>
      <c r="H123" s="794">
        <f t="shared" si="27"/>
        <v>0</v>
      </c>
      <c r="I123" s="794">
        <f t="shared" si="27"/>
        <v>0</v>
      </c>
      <c r="J123" s="794">
        <f t="shared" si="27"/>
        <v>0</v>
      </c>
    </row>
    <row r="124" spans="1:10" s="781" customFormat="1">
      <c r="A124" s="143"/>
      <c r="B124" s="787" t="str">
        <f>IF('Input-IS Y7'!B124="","",'Input-IS Y7'!B124)</f>
        <v/>
      </c>
      <c r="C124" s="791"/>
      <c r="D124" s="794" t="str">
        <f t="shared" si="28"/>
        <v/>
      </c>
      <c r="E124" s="794" t="str">
        <f t="shared" si="27"/>
        <v/>
      </c>
      <c r="F124" s="794" t="str">
        <f t="shared" si="27"/>
        <v/>
      </c>
      <c r="G124" s="794" t="str">
        <f t="shared" si="27"/>
        <v/>
      </c>
      <c r="H124" s="794">
        <f t="shared" si="27"/>
        <v>0</v>
      </c>
      <c r="I124" s="794">
        <f t="shared" si="27"/>
        <v>0</v>
      </c>
      <c r="J124" s="794">
        <f t="shared" si="27"/>
        <v>0</v>
      </c>
    </row>
    <row r="125" spans="1:10" s="781" customFormat="1">
      <c r="A125" s="143"/>
      <c r="B125" s="787" t="str">
        <f>IF('Input-IS Y7'!B125="","",'Input-IS Y7'!B125)</f>
        <v/>
      </c>
      <c r="C125" s="791"/>
      <c r="D125" s="794" t="str">
        <f t="shared" si="28"/>
        <v/>
      </c>
      <c r="E125" s="794" t="str">
        <f t="shared" si="27"/>
        <v/>
      </c>
      <c r="F125" s="794" t="str">
        <f t="shared" si="27"/>
        <v/>
      </c>
      <c r="G125" s="794" t="str">
        <f t="shared" si="27"/>
        <v/>
      </c>
      <c r="H125" s="794">
        <f t="shared" si="27"/>
        <v>0</v>
      </c>
      <c r="I125" s="794">
        <f t="shared" si="27"/>
        <v>0</v>
      </c>
      <c r="J125" s="794">
        <f t="shared" si="27"/>
        <v>0</v>
      </c>
    </row>
    <row r="126" spans="1:10">
      <c r="B126" s="787" t="str">
        <f>IF('Input-IS Y7'!B126="","",'Input-IS Y7'!B126)</f>
        <v/>
      </c>
      <c r="C126" s="791"/>
      <c r="D126" s="794" t="str">
        <f t="shared" si="28"/>
        <v/>
      </c>
      <c r="E126" s="794" t="str">
        <f t="shared" si="27"/>
        <v/>
      </c>
      <c r="F126" s="794" t="str">
        <f t="shared" si="27"/>
        <v/>
      </c>
      <c r="G126" s="794" t="str">
        <f t="shared" si="27"/>
        <v/>
      </c>
      <c r="H126" s="794">
        <f t="shared" si="27"/>
        <v>0</v>
      </c>
      <c r="I126" s="794">
        <f t="shared" si="27"/>
        <v>0</v>
      </c>
      <c r="J126" s="794">
        <f t="shared" si="27"/>
        <v>0</v>
      </c>
    </row>
    <row r="127" spans="1:10">
      <c r="B127" s="408" t="str">
        <f>IF(Setup!C18="","",Setup!C18)</f>
        <v/>
      </c>
      <c r="C127" s="579">
        <f>SUM(C128:C137)</f>
        <v>0</v>
      </c>
      <c r="D127" s="579">
        <f t="shared" ref="D127:J127" si="29">SUM(D128:D137)</f>
        <v>0</v>
      </c>
      <c r="E127" s="579">
        <f t="shared" si="29"/>
        <v>0</v>
      </c>
      <c r="F127" s="579">
        <f t="shared" si="29"/>
        <v>0</v>
      </c>
      <c r="G127" s="579">
        <f t="shared" si="29"/>
        <v>0</v>
      </c>
      <c r="H127" s="579">
        <f t="shared" si="29"/>
        <v>0</v>
      </c>
      <c r="I127" s="579">
        <f t="shared" si="29"/>
        <v>0</v>
      </c>
      <c r="J127" s="579">
        <f t="shared" si="29"/>
        <v>0</v>
      </c>
    </row>
    <row r="128" spans="1:10">
      <c r="B128" s="398" t="str">
        <f>IF('Input-IS Y7'!B128="","",'Input-IS Y7'!B128)</f>
        <v/>
      </c>
      <c r="C128" s="567"/>
      <c r="D128" s="571" t="str">
        <f>IF(ISERROR(D$10*$C128),"",(D$10*$C128))</f>
        <v/>
      </c>
      <c r="E128" s="571" t="str">
        <f t="shared" ref="E128:J137" si="30">IF(ISERROR(E$10*$C128),"",(E$10*$C128))</f>
        <v/>
      </c>
      <c r="F128" s="571" t="str">
        <f t="shared" si="30"/>
        <v/>
      </c>
      <c r="G128" s="571" t="str">
        <f t="shared" si="30"/>
        <v/>
      </c>
      <c r="H128" s="571">
        <f t="shared" si="30"/>
        <v>0</v>
      </c>
      <c r="I128" s="571">
        <f t="shared" si="30"/>
        <v>0</v>
      </c>
      <c r="J128" s="571">
        <f t="shared" si="30"/>
        <v>0</v>
      </c>
    </row>
    <row r="129" spans="1:10" s="781" customFormat="1">
      <c r="A129" s="143"/>
      <c r="B129" s="787" t="str">
        <f>IF('Input-IS Y7'!B129="","",'Input-IS Y7'!B129)</f>
        <v/>
      </c>
      <c r="C129" s="791"/>
      <c r="D129" s="794" t="str">
        <f t="shared" ref="D129:D137" si="31">IF(ISERROR(D$10*$C129),"",(D$10*$C129))</f>
        <v/>
      </c>
      <c r="E129" s="794" t="str">
        <f t="shared" si="30"/>
        <v/>
      </c>
      <c r="F129" s="794" t="str">
        <f t="shared" si="30"/>
        <v/>
      </c>
      <c r="G129" s="794" t="str">
        <f t="shared" si="30"/>
        <v/>
      </c>
      <c r="H129" s="794">
        <f t="shared" si="30"/>
        <v>0</v>
      </c>
      <c r="I129" s="794">
        <f t="shared" si="30"/>
        <v>0</v>
      </c>
      <c r="J129" s="794">
        <f t="shared" si="30"/>
        <v>0</v>
      </c>
    </row>
    <row r="130" spans="1:10" s="781" customFormat="1">
      <c r="A130" s="143"/>
      <c r="B130" s="787" t="str">
        <f>IF('Input-IS Y7'!B130="","",'Input-IS Y7'!B130)</f>
        <v/>
      </c>
      <c r="C130" s="791"/>
      <c r="D130" s="794" t="str">
        <f t="shared" si="31"/>
        <v/>
      </c>
      <c r="E130" s="794" t="str">
        <f t="shared" si="30"/>
        <v/>
      </c>
      <c r="F130" s="794" t="str">
        <f t="shared" si="30"/>
        <v/>
      </c>
      <c r="G130" s="794" t="str">
        <f t="shared" si="30"/>
        <v/>
      </c>
      <c r="H130" s="794">
        <f t="shared" si="30"/>
        <v>0</v>
      </c>
      <c r="I130" s="794">
        <f t="shared" si="30"/>
        <v>0</v>
      </c>
      <c r="J130" s="794">
        <f t="shared" si="30"/>
        <v>0</v>
      </c>
    </row>
    <row r="131" spans="1:10" s="781" customFormat="1">
      <c r="A131" s="143"/>
      <c r="B131" s="787" t="str">
        <f>IF('Input-IS Y7'!B131="","",'Input-IS Y7'!B131)</f>
        <v/>
      </c>
      <c r="C131" s="791"/>
      <c r="D131" s="794" t="str">
        <f t="shared" si="31"/>
        <v/>
      </c>
      <c r="E131" s="794" t="str">
        <f t="shared" si="30"/>
        <v/>
      </c>
      <c r="F131" s="794" t="str">
        <f t="shared" si="30"/>
        <v/>
      </c>
      <c r="G131" s="794" t="str">
        <f t="shared" si="30"/>
        <v/>
      </c>
      <c r="H131" s="794">
        <f t="shared" si="30"/>
        <v>0</v>
      </c>
      <c r="I131" s="794">
        <f t="shared" si="30"/>
        <v>0</v>
      </c>
      <c r="J131" s="794">
        <f t="shared" si="30"/>
        <v>0</v>
      </c>
    </row>
    <row r="132" spans="1:10" s="781" customFormat="1">
      <c r="A132" s="143"/>
      <c r="B132" s="787" t="str">
        <f>IF('Input-IS Y7'!B132="","",'Input-IS Y7'!B132)</f>
        <v/>
      </c>
      <c r="C132" s="791"/>
      <c r="D132" s="794" t="str">
        <f t="shared" si="31"/>
        <v/>
      </c>
      <c r="E132" s="794" t="str">
        <f t="shared" si="30"/>
        <v/>
      </c>
      <c r="F132" s="794" t="str">
        <f t="shared" si="30"/>
        <v/>
      </c>
      <c r="G132" s="794" t="str">
        <f t="shared" si="30"/>
        <v/>
      </c>
      <c r="H132" s="794">
        <f t="shared" si="30"/>
        <v>0</v>
      </c>
      <c r="I132" s="794">
        <f t="shared" si="30"/>
        <v>0</v>
      </c>
      <c r="J132" s="794">
        <f t="shared" si="30"/>
        <v>0</v>
      </c>
    </row>
    <row r="133" spans="1:10" s="781" customFormat="1">
      <c r="A133" s="143"/>
      <c r="B133" s="787" t="str">
        <f>IF('Input-IS Y7'!B133="","",'Input-IS Y7'!B133)</f>
        <v/>
      </c>
      <c r="C133" s="791"/>
      <c r="D133" s="794" t="str">
        <f t="shared" si="31"/>
        <v/>
      </c>
      <c r="E133" s="794" t="str">
        <f t="shared" si="30"/>
        <v/>
      </c>
      <c r="F133" s="794" t="str">
        <f t="shared" si="30"/>
        <v/>
      </c>
      <c r="G133" s="794" t="str">
        <f t="shared" si="30"/>
        <v/>
      </c>
      <c r="H133" s="794">
        <f t="shared" si="30"/>
        <v>0</v>
      </c>
      <c r="I133" s="794">
        <f t="shared" si="30"/>
        <v>0</v>
      </c>
      <c r="J133" s="794">
        <f t="shared" si="30"/>
        <v>0</v>
      </c>
    </row>
    <row r="134" spans="1:10" s="781" customFormat="1">
      <c r="A134" s="143"/>
      <c r="B134" s="787" t="str">
        <f>IF('Input-IS Y7'!B134="","",'Input-IS Y7'!B134)</f>
        <v/>
      </c>
      <c r="C134" s="791"/>
      <c r="D134" s="794" t="str">
        <f t="shared" si="31"/>
        <v/>
      </c>
      <c r="E134" s="794" t="str">
        <f t="shared" si="30"/>
        <v/>
      </c>
      <c r="F134" s="794" t="str">
        <f t="shared" si="30"/>
        <v/>
      </c>
      <c r="G134" s="794" t="str">
        <f t="shared" si="30"/>
        <v/>
      </c>
      <c r="H134" s="794">
        <f t="shared" si="30"/>
        <v>0</v>
      </c>
      <c r="I134" s="794">
        <f t="shared" si="30"/>
        <v>0</v>
      </c>
      <c r="J134" s="794">
        <f t="shared" si="30"/>
        <v>0</v>
      </c>
    </row>
    <row r="135" spans="1:10" s="781" customFormat="1">
      <c r="A135" s="143"/>
      <c r="B135" s="787" t="str">
        <f>IF('Input-IS Y7'!B135="","",'Input-IS Y7'!B135)</f>
        <v/>
      </c>
      <c r="C135" s="791"/>
      <c r="D135" s="794" t="str">
        <f t="shared" si="31"/>
        <v/>
      </c>
      <c r="E135" s="794" t="str">
        <f t="shared" si="30"/>
        <v/>
      </c>
      <c r="F135" s="794" t="str">
        <f t="shared" si="30"/>
        <v/>
      </c>
      <c r="G135" s="794" t="str">
        <f t="shared" si="30"/>
        <v/>
      </c>
      <c r="H135" s="794">
        <f t="shared" si="30"/>
        <v>0</v>
      </c>
      <c r="I135" s="794">
        <f t="shared" si="30"/>
        <v>0</v>
      </c>
      <c r="J135" s="794">
        <f t="shared" si="30"/>
        <v>0</v>
      </c>
    </row>
    <row r="136" spans="1:10" s="781" customFormat="1">
      <c r="A136" s="143"/>
      <c r="B136" s="787" t="str">
        <f>IF('Input-IS Y7'!B136="","",'Input-IS Y7'!B136)</f>
        <v/>
      </c>
      <c r="C136" s="791"/>
      <c r="D136" s="794" t="str">
        <f t="shared" si="31"/>
        <v/>
      </c>
      <c r="E136" s="794" t="str">
        <f t="shared" si="30"/>
        <v/>
      </c>
      <c r="F136" s="794" t="str">
        <f t="shared" si="30"/>
        <v/>
      </c>
      <c r="G136" s="794" t="str">
        <f t="shared" si="30"/>
        <v/>
      </c>
      <c r="H136" s="794">
        <f t="shared" si="30"/>
        <v>0</v>
      </c>
      <c r="I136" s="794">
        <f t="shared" si="30"/>
        <v>0</v>
      </c>
      <c r="J136" s="794">
        <f t="shared" si="30"/>
        <v>0</v>
      </c>
    </row>
    <row r="137" spans="1:10">
      <c r="B137" s="787" t="str">
        <f>IF('Input-IS Y7'!B137="","",'Input-IS Y7'!B137)</f>
        <v/>
      </c>
      <c r="C137" s="791"/>
      <c r="D137" s="794" t="str">
        <f t="shared" si="31"/>
        <v/>
      </c>
      <c r="E137" s="794" t="str">
        <f t="shared" si="30"/>
        <v/>
      </c>
      <c r="F137" s="794" t="str">
        <f t="shared" si="30"/>
        <v/>
      </c>
      <c r="G137" s="794" t="str">
        <f t="shared" si="30"/>
        <v/>
      </c>
      <c r="H137" s="794">
        <f t="shared" si="30"/>
        <v>0</v>
      </c>
      <c r="I137" s="794">
        <f t="shared" si="30"/>
        <v>0</v>
      </c>
      <c r="J137" s="794">
        <f t="shared" si="30"/>
        <v>0</v>
      </c>
    </row>
    <row r="138" spans="1:10">
      <c r="B138" s="408" t="str">
        <f>IF(Setup!C19="","",Setup!C19)</f>
        <v/>
      </c>
      <c r="C138" s="579">
        <f>SUM(C139:C148)</f>
        <v>0</v>
      </c>
      <c r="D138" s="579">
        <f t="shared" ref="D138:J138" si="32">SUM(D139:D148)</f>
        <v>0</v>
      </c>
      <c r="E138" s="579">
        <f t="shared" si="32"/>
        <v>0</v>
      </c>
      <c r="F138" s="579">
        <f t="shared" si="32"/>
        <v>0</v>
      </c>
      <c r="G138" s="579">
        <f t="shared" si="32"/>
        <v>0</v>
      </c>
      <c r="H138" s="579">
        <f t="shared" si="32"/>
        <v>0</v>
      </c>
      <c r="I138" s="579">
        <f t="shared" si="32"/>
        <v>0</v>
      </c>
      <c r="J138" s="579">
        <f t="shared" si="32"/>
        <v>0</v>
      </c>
    </row>
    <row r="139" spans="1:10">
      <c r="B139" s="398" t="str">
        <f>IF('Input-IS Y7'!B139="","",'Input-IS Y7'!B139)</f>
        <v/>
      </c>
      <c r="C139" s="567"/>
      <c r="D139" s="571" t="str">
        <f>IF(ISERROR(D$10*$C139),"",(D$10*$C139))</f>
        <v/>
      </c>
      <c r="E139" s="571" t="str">
        <f t="shared" ref="E139:J148" si="33">IF(ISERROR(E$10*$C139),"",(E$10*$C139))</f>
        <v/>
      </c>
      <c r="F139" s="571" t="str">
        <f t="shared" si="33"/>
        <v/>
      </c>
      <c r="G139" s="571" t="str">
        <f t="shared" si="33"/>
        <v/>
      </c>
      <c r="H139" s="571">
        <f t="shared" si="33"/>
        <v>0</v>
      </c>
      <c r="I139" s="571">
        <f t="shared" si="33"/>
        <v>0</v>
      </c>
      <c r="J139" s="571">
        <f t="shared" si="33"/>
        <v>0</v>
      </c>
    </row>
    <row r="140" spans="1:10" s="781" customFormat="1">
      <c r="A140" s="143"/>
      <c r="B140" s="787" t="str">
        <f>IF('Input-IS Y7'!B140="","",'Input-IS Y7'!B140)</f>
        <v/>
      </c>
      <c r="C140" s="791"/>
      <c r="D140" s="794" t="str">
        <f t="shared" ref="D140:D148" si="34">IF(ISERROR(D$10*$C140),"",(D$10*$C140))</f>
        <v/>
      </c>
      <c r="E140" s="794" t="str">
        <f t="shared" si="33"/>
        <v/>
      </c>
      <c r="F140" s="794" t="str">
        <f t="shared" si="33"/>
        <v/>
      </c>
      <c r="G140" s="794" t="str">
        <f t="shared" si="33"/>
        <v/>
      </c>
      <c r="H140" s="794">
        <f t="shared" si="33"/>
        <v>0</v>
      </c>
      <c r="I140" s="794">
        <f t="shared" si="33"/>
        <v>0</v>
      </c>
      <c r="J140" s="794">
        <f t="shared" si="33"/>
        <v>0</v>
      </c>
    </row>
    <row r="141" spans="1:10" s="781" customFormat="1">
      <c r="A141" s="143"/>
      <c r="B141" s="787" t="str">
        <f>IF('Input-IS Y7'!B141="","",'Input-IS Y7'!B141)</f>
        <v/>
      </c>
      <c r="C141" s="791"/>
      <c r="D141" s="794" t="str">
        <f t="shared" si="34"/>
        <v/>
      </c>
      <c r="E141" s="794" t="str">
        <f t="shared" si="33"/>
        <v/>
      </c>
      <c r="F141" s="794" t="str">
        <f t="shared" si="33"/>
        <v/>
      </c>
      <c r="G141" s="794" t="str">
        <f t="shared" si="33"/>
        <v/>
      </c>
      <c r="H141" s="794">
        <f t="shared" si="33"/>
        <v>0</v>
      </c>
      <c r="I141" s="794">
        <f t="shared" si="33"/>
        <v>0</v>
      </c>
      <c r="J141" s="794">
        <f t="shared" si="33"/>
        <v>0</v>
      </c>
    </row>
    <row r="142" spans="1:10" s="781" customFormat="1">
      <c r="A142" s="143"/>
      <c r="B142" s="787" t="str">
        <f>IF('Input-IS Y7'!B142="","",'Input-IS Y7'!B142)</f>
        <v/>
      </c>
      <c r="C142" s="791"/>
      <c r="D142" s="794" t="str">
        <f t="shared" si="34"/>
        <v/>
      </c>
      <c r="E142" s="794" t="str">
        <f t="shared" si="33"/>
        <v/>
      </c>
      <c r="F142" s="794" t="str">
        <f t="shared" si="33"/>
        <v/>
      </c>
      <c r="G142" s="794" t="str">
        <f t="shared" si="33"/>
        <v/>
      </c>
      <c r="H142" s="794">
        <f t="shared" si="33"/>
        <v>0</v>
      </c>
      <c r="I142" s="794">
        <f t="shared" si="33"/>
        <v>0</v>
      </c>
      <c r="J142" s="794">
        <f t="shared" si="33"/>
        <v>0</v>
      </c>
    </row>
    <row r="143" spans="1:10" s="781" customFormat="1">
      <c r="A143" s="143"/>
      <c r="B143" s="787" t="str">
        <f>IF('Input-IS Y7'!B143="","",'Input-IS Y7'!B143)</f>
        <v/>
      </c>
      <c r="C143" s="791"/>
      <c r="D143" s="794" t="str">
        <f t="shared" si="34"/>
        <v/>
      </c>
      <c r="E143" s="794" t="str">
        <f t="shared" si="33"/>
        <v/>
      </c>
      <c r="F143" s="794" t="str">
        <f t="shared" si="33"/>
        <v/>
      </c>
      <c r="G143" s="794" t="str">
        <f t="shared" si="33"/>
        <v/>
      </c>
      <c r="H143" s="794">
        <f t="shared" si="33"/>
        <v>0</v>
      </c>
      <c r="I143" s="794">
        <f t="shared" si="33"/>
        <v>0</v>
      </c>
      <c r="J143" s="794">
        <f t="shared" si="33"/>
        <v>0</v>
      </c>
    </row>
    <row r="144" spans="1:10" s="781" customFormat="1">
      <c r="A144" s="143"/>
      <c r="B144" s="787" t="str">
        <f>IF('Input-IS Y7'!B144="","",'Input-IS Y7'!B144)</f>
        <v/>
      </c>
      <c r="C144" s="791"/>
      <c r="D144" s="794" t="str">
        <f t="shared" si="34"/>
        <v/>
      </c>
      <c r="E144" s="794" t="str">
        <f t="shared" si="33"/>
        <v/>
      </c>
      <c r="F144" s="794" t="str">
        <f t="shared" si="33"/>
        <v/>
      </c>
      <c r="G144" s="794" t="str">
        <f t="shared" si="33"/>
        <v/>
      </c>
      <c r="H144" s="794">
        <f t="shared" si="33"/>
        <v>0</v>
      </c>
      <c r="I144" s="794">
        <f t="shared" si="33"/>
        <v>0</v>
      </c>
      <c r="J144" s="794">
        <f t="shared" si="33"/>
        <v>0</v>
      </c>
    </row>
    <row r="145" spans="1:10" s="781" customFormat="1">
      <c r="A145" s="143"/>
      <c r="B145" s="787" t="str">
        <f>IF('Input-IS Y7'!B145="","",'Input-IS Y7'!B145)</f>
        <v/>
      </c>
      <c r="C145" s="791"/>
      <c r="D145" s="794" t="str">
        <f t="shared" si="34"/>
        <v/>
      </c>
      <c r="E145" s="794" t="str">
        <f t="shared" si="33"/>
        <v/>
      </c>
      <c r="F145" s="794" t="str">
        <f t="shared" si="33"/>
        <v/>
      </c>
      <c r="G145" s="794" t="str">
        <f t="shared" si="33"/>
        <v/>
      </c>
      <c r="H145" s="794">
        <f t="shared" si="33"/>
        <v>0</v>
      </c>
      <c r="I145" s="794">
        <f t="shared" si="33"/>
        <v>0</v>
      </c>
      <c r="J145" s="794">
        <f t="shared" si="33"/>
        <v>0</v>
      </c>
    </row>
    <row r="146" spans="1:10" s="781" customFormat="1">
      <c r="A146" s="143"/>
      <c r="B146" s="787" t="str">
        <f>IF('Input-IS Y7'!B146="","",'Input-IS Y7'!B146)</f>
        <v/>
      </c>
      <c r="C146" s="791"/>
      <c r="D146" s="794" t="str">
        <f t="shared" si="34"/>
        <v/>
      </c>
      <c r="E146" s="794" t="str">
        <f t="shared" si="33"/>
        <v/>
      </c>
      <c r="F146" s="794" t="str">
        <f t="shared" si="33"/>
        <v/>
      </c>
      <c r="G146" s="794" t="str">
        <f t="shared" si="33"/>
        <v/>
      </c>
      <c r="H146" s="794">
        <f t="shared" si="33"/>
        <v>0</v>
      </c>
      <c r="I146" s="794">
        <f t="shared" si="33"/>
        <v>0</v>
      </c>
      <c r="J146" s="794">
        <f t="shared" si="33"/>
        <v>0</v>
      </c>
    </row>
    <row r="147" spans="1:10" s="781" customFormat="1">
      <c r="A147" s="143"/>
      <c r="B147" s="787" t="str">
        <f>IF('Input-IS Y7'!B147="","",'Input-IS Y7'!B147)</f>
        <v/>
      </c>
      <c r="C147" s="791"/>
      <c r="D147" s="794" t="str">
        <f t="shared" si="34"/>
        <v/>
      </c>
      <c r="E147" s="794" t="str">
        <f t="shared" si="33"/>
        <v/>
      </c>
      <c r="F147" s="794" t="str">
        <f t="shared" si="33"/>
        <v/>
      </c>
      <c r="G147" s="794" t="str">
        <f t="shared" si="33"/>
        <v/>
      </c>
      <c r="H147" s="794">
        <f t="shared" si="33"/>
        <v>0</v>
      </c>
      <c r="I147" s="794">
        <f t="shared" si="33"/>
        <v>0</v>
      </c>
      <c r="J147" s="794">
        <f t="shared" si="33"/>
        <v>0</v>
      </c>
    </row>
    <row r="148" spans="1:10">
      <c r="B148" s="787" t="str">
        <f>IF('Input-IS Y7'!B148="","",'Input-IS Y7'!B148)</f>
        <v/>
      </c>
      <c r="C148" s="791"/>
      <c r="D148" s="794" t="str">
        <f t="shared" si="34"/>
        <v/>
      </c>
      <c r="E148" s="794" t="str">
        <f t="shared" si="33"/>
        <v/>
      </c>
      <c r="F148" s="794" t="str">
        <f t="shared" si="33"/>
        <v/>
      </c>
      <c r="G148" s="794" t="str">
        <f t="shared" si="33"/>
        <v/>
      </c>
      <c r="H148" s="794">
        <f t="shared" si="33"/>
        <v>0</v>
      </c>
      <c r="I148" s="794">
        <f t="shared" si="33"/>
        <v>0</v>
      </c>
      <c r="J148" s="794">
        <f t="shared" si="33"/>
        <v>0</v>
      </c>
    </row>
    <row r="149" spans="1:10" ht="13.5" thickBot="1">
      <c r="B149" s="427" t="s">
        <v>19</v>
      </c>
      <c r="C149" s="600">
        <f>IF(ISERROR(C104+C83),"",(C104+C83))</f>
        <v>0</v>
      </c>
      <c r="D149" s="600">
        <f>IF(ISERROR(D104+D83),"",(D104+D83))</f>
        <v>0</v>
      </c>
      <c r="E149" s="600">
        <f t="shared" ref="E149:J149" si="35">IF(ISERROR(E104+E83),"",(E104+E83))</f>
        <v>0</v>
      </c>
      <c r="F149" s="600">
        <f t="shared" si="35"/>
        <v>0</v>
      </c>
      <c r="G149" s="600">
        <f t="shared" si="35"/>
        <v>0</v>
      </c>
      <c r="H149" s="600">
        <f t="shared" si="35"/>
        <v>0</v>
      </c>
      <c r="I149" s="600">
        <f t="shared" si="35"/>
        <v>0</v>
      </c>
      <c r="J149" s="600">
        <f t="shared" si="35"/>
        <v>0</v>
      </c>
    </row>
    <row r="150" spans="1:10" ht="13.5" thickBot="1">
      <c r="B150" s="428" t="s">
        <v>7</v>
      </c>
      <c r="C150" s="601">
        <f>IF(ISERROR(C81+C149),"",(C81+C149))</f>
        <v>0</v>
      </c>
      <c r="D150" s="601">
        <f t="shared" ref="D150:J150" si="36">IF(ISERROR(SUM(D81+D149)),"",(D81+D149))</f>
        <v>0</v>
      </c>
      <c r="E150" s="601">
        <f t="shared" si="36"/>
        <v>0</v>
      </c>
      <c r="F150" s="601">
        <f t="shared" si="36"/>
        <v>0</v>
      </c>
      <c r="G150" s="601">
        <f t="shared" si="36"/>
        <v>0</v>
      </c>
      <c r="H150" s="601">
        <f t="shared" si="36"/>
        <v>0</v>
      </c>
      <c r="I150" s="601">
        <f t="shared" si="36"/>
        <v>0</v>
      </c>
      <c r="J150" s="602">
        <f t="shared" si="36"/>
        <v>0</v>
      </c>
    </row>
    <row r="151" spans="1:10" ht="6" customHeight="1">
      <c r="D151" s="405"/>
      <c r="E151" s="405"/>
      <c r="F151" s="405"/>
      <c r="G151" s="405"/>
      <c r="H151" s="405"/>
      <c r="I151" s="405"/>
      <c r="J151" s="405"/>
    </row>
    <row r="152" spans="1:10" ht="13.5" thickBot="1">
      <c r="B152" s="212"/>
      <c r="C152" s="91" t="str">
        <f t="shared" ref="C152:J152" si="37">IF(C29="","",C29)</f>
        <v>Total</v>
      </c>
      <c r="D152" s="406" t="str">
        <f t="shared" si="37"/>
        <v>Training</v>
      </c>
      <c r="E152" s="406" t="str">
        <f t="shared" si="37"/>
        <v>Conference</v>
      </c>
      <c r="F152" s="406" t="str">
        <f t="shared" si="37"/>
        <v>Research</v>
      </c>
      <c r="G152" s="406" t="str">
        <f t="shared" si="37"/>
        <v>Publications</v>
      </c>
      <c r="H152" s="406" t="str">
        <f t="shared" si="37"/>
        <v/>
      </c>
      <c r="I152" s="406" t="str">
        <f t="shared" si="37"/>
        <v/>
      </c>
      <c r="J152" s="406" t="str">
        <f t="shared" si="37"/>
        <v/>
      </c>
    </row>
    <row r="153" spans="1:10">
      <c r="B153" s="214" t="s">
        <v>22</v>
      </c>
      <c r="C153" s="12"/>
      <c r="D153" s="407"/>
      <c r="E153" s="407"/>
      <c r="F153" s="407"/>
      <c r="G153" s="407"/>
      <c r="H153" s="407"/>
      <c r="I153" s="407"/>
      <c r="J153" s="407"/>
    </row>
    <row r="154" spans="1:10" s="20" customFormat="1">
      <c r="A154" s="143"/>
      <c r="B154" s="215" t="s">
        <v>10</v>
      </c>
      <c r="C154" s="586">
        <f>SUM(C155:C204)</f>
        <v>0</v>
      </c>
      <c r="D154" s="603">
        <f t="shared" ref="D154:J154" si="38">SUM(D155:D204)</f>
        <v>0</v>
      </c>
      <c r="E154" s="603">
        <f t="shared" si="38"/>
        <v>0</v>
      </c>
      <c r="F154" s="603">
        <f t="shared" si="38"/>
        <v>0</v>
      </c>
      <c r="G154" s="603">
        <f t="shared" si="38"/>
        <v>0</v>
      </c>
      <c r="H154" s="603">
        <f t="shared" si="38"/>
        <v>0</v>
      </c>
      <c r="I154" s="603">
        <f t="shared" si="38"/>
        <v>0</v>
      </c>
      <c r="J154" s="603">
        <f t="shared" si="38"/>
        <v>0</v>
      </c>
    </row>
    <row r="155" spans="1:10">
      <c r="B155" s="313" t="str">
        <f>IF('Input-IS Y7'!B155="","",'Input-IS Y7'!B155)</f>
        <v>Salaries/Wages/Benefits</v>
      </c>
      <c r="C155" s="568">
        <f t="shared" ref="C155:C204" si="39">SUM(D155:J155)</f>
        <v>0</v>
      </c>
      <c r="D155" s="567"/>
      <c r="E155" s="567"/>
      <c r="F155" s="567"/>
      <c r="G155" s="567"/>
      <c r="H155" s="567"/>
      <c r="I155" s="567"/>
      <c r="J155" s="567"/>
    </row>
    <row r="156" spans="1:10">
      <c r="B156" s="313" t="str">
        <f>IF('Input-IS Y7'!B156="","",'Input-IS Y7'!B156)</f>
        <v>Professional Fees</v>
      </c>
      <c r="C156" s="568">
        <f t="shared" si="39"/>
        <v>0</v>
      </c>
      <c r="D156" s="567"/>
      <c r="E156" s="567"/>
      <c r="F156" s="567"/>
      <c r="G156" s="567"/>
      <c r="H156" s="567"/>
      <c r="I156" s="567"/>
      <c r="J156" s="567"/>
    </row>
    <row r="157" spans="1:10">
      <c r="B157" s="313" t="str">
        <f>IF('Input-IS Y7'!B157="","",'Input-IS Y7'!B157)</f>
        <v>Translation Fees</v>
      </c>
      <c r="C157" s="568">
        <f t="shared" si="39"/>
        <v>0</v>
      </c>
      <c r="D157" s="567"/>
      <c r="E157" s="567"/>
      <c r="F157" s="567"/>
      <c r="G157" s="567"/>
      <c r="H157" s="567"/>
      <c r="I157" s="567"/>
      <c r="J157" s="567"/>
    </row>
    <row r="158" spans="1:10">
      <c r="B158" s="313" t="str">
        <f>IF('Input-IS Y7'!B158="","",'Input-IS Y7'!B158)</f>
        <v>Meals &amp; Incidentals Expenses</v>
      </c>
      <c r="C158" s="568">
        <f t="shared" si="39"/>
        <v>0</v>
      </c>
      <c r="D158" s="567"/>
      <c r="E158" s="567"/>
      <c r="F158" s="567"/>
      <c r="G158" s="567"/>
      <c r="H158" s="567"/>
      <c r="I158" s="567"/>
      <c r="J158" s="567"/>
    </row>
    <row r="159" spans="1:10">
      <c r="B159" s="313" t="str">
        <f>IF('Input-IS Y7'!B159="","",'Input-IS Y7'!B159)</f>
        <v>Lodging</v>
      </c>
      <c r="C159" s="568">
        <f t="shared" si="39"/>
        <v>0</v>
      </c>
      <c r="D159" s="567"/>
      <c r="E159" s="567"/>
      <c r="F159" s="567"/>
      <c r="G159" s="567"/>
      <c r="H159" s="567"/>
      <c r="I159" s="567"/>
      <c r="J159" s="567"/>
    </row>
    <row r="160" spans="1:10">
      <c r="B160" s="313" t="str">
        <f>IF('Input-IS Y7'!B160="","",'Input-IS Y7'!B160)</f>
        <v>Fares/Tickets</v>
      </c>
      <c r="C160" s="568">
        <f t="shared" si="39"/>
        <v>0</v>
      </c>
      <c r="D160" s="567"/>
      <c r="E160" s="567"/>
      <c r="F160" s="567"/>
      <c r="G160" s="567"/>
      <c r="H160" s="567"/>
      <c r="I160" s="567"/>
      <c r="J160" s="567"/>
    </row>
    <row r="161" spans="2:10">
      <c r="B161" s="313" t="str">
        <f>IF('Input-IS Y7'!B161="","",'Input-IS Y7'!B161)</f>
        <v>Awards (Conference, Training etc.)</v>
      </c>
      <c r="C161" s="568">
        <f t="shared" si="39"/>
        <v>0</v>
      </c>
      <c r="D161" s="567"/>
      <c r="E161" s="567"/>
      <c r="F161" s="567"/>
      <c r="G161" s="567"/>
      <c r="H161" s="567"/>
      <c r="I161" s="567"/>
      <c r="J161" s="567"/>
    </row>
    <row r="162" spans="2:10">
      <c r="B162" s="313" t="str">
        <f>IF('Input-IS Y7'!B162="","",'Input-IS Y7'!B162)</f>
        <v>Printing/Copying</v>
      </c>
      <c r="C162" s="568">
        <f t="shared" si="39"/>
        <v>0</v>
      </c>
      <c r="D162" s="567"/>
      <c r="E162" s="567"/>
      <c r="F162" s="567"/>
      <c r="G162" s="567"/>
      <c r="H162" s="567"/>
      <c r="I162" s="567"/>
      <c r="J162" s="567"/>
    </row>
    <row r="163" spans="2:10">
      <c r="B163" s="313" t="str">
        <f>IF('Input-IS Y7'!B163="","",'Input-IS Y7'!B163)</f>
        <v>Equipment Rental/Maintenance</v>
      </c>
      <c r="C163" s="568">
        <f t="shared" si="39"/>
        <v>0</v>
      </c>
      <c r="D163" s="567"/>
      <c r="E163" s="567"/>
      <c r="F163" s="567"/>
      <c r="G163" s="567"/>
      <c r="H163" s="567"/>
      <c r="I163" s="567"/>
      <c r="J163" s="567"/>
    </row>
    <row r="164" spans="2:10">
      <c r="B164" s="313" t="str">
        <f>IF('Input-IS Y7'!B164="","",'Input-IS Y7'!B164)</f>
        <v>Venue Rental</v>
      </c>
      <c r="C164" s="568">
        <f t="shared" si="39"/>
        <v>0</v>
      </c>
      <c r="D164" s="567"/>
      <c r="E164" s="567"/>
      <c r="F164" s="567"/>
      <c r="G164" s="567"/>
      <c r="H164" s="567"/>
      <c r="I164" s="567"/>
      <c r="J164" s="567"/>
    </row>
    <row r="165" spans="2:10">
      <c r="B165" s="313" t="str">
        <f>IF('Input-IS Y7'!B165="","",'Input-IS Y7'!B165)</f>
        <v>Transportation</v>
      </c>
      <c r="C165" s="568">
        <f t="shared" si="39"/>
        <v>0</v>
      </c>
      <c r="D165" s="567"/>
      <c r="E165" s="567"/>
      <c r="F165" s="567"/>
      <c r="G165" s="567"/>
      <c r="H165" s="567"/>
      <c r="I165" s="567"/>
      <c r="J165" s="567"/>
    </row>
    <row r="166" spans="2:10">
      <c r="B166" s="313" t="str">
        <f>IF('Input-IS Y7'!B166="","",'Input-IS Y7'!B166)</f>
        <v>Misc. Travel Expenses</v>
      </c>
      <c r="C166" s="568">
        <f t="shared" si="39"/>
        <v>0</v>
      </c>
      <c r="D166" s="567"/>
      <c r="E166" s="567"/>
      <c r="F166" s="567"/>
      <c r="G166" s="567"/>
      <c r="H166" s="567"/>
      <c r="I166" s="567"/>
      <c r="J166" s="567"/>
    </row>
    <row r="167" spans="2:10">
      <c r="B167" s="313" t="str">
        <f>IF('Input-IS Y7'!B167="","",'Input-IS Y7'!B167)</f>
        <v>Fundraising</v>
      </c>
      <c r="C167" s="568">
        <f t="shared" si="39"/>
        <v>0</v>
      </c>
      <c r="D167" s="567"/>
      <c r="E167" s="567"/>
      <c r="F167" s="567"/>
      <c r="G167" s="567"/>
      <c r="H167" s="567"/>
      <c r="I167" s="567"/>
      <c r="J167" s="567"/>
    </row>
    <row r="168" spans="2:10">
      <c r="B168" s="313" t="str">
        <f>IF('Input-IS Y7'!B168="","",'Input-IS Y7'!B168)</f>
        <v>Advertise, network &amp; visibility</v>
      </c>
      <c r="C168" s="568">
        <f t="shared" si="39"/>
        <v>0</v>
      </c>
      <c r="D168" s="567"/>
      <c r="E168" s="567"/>
      <c r="F168" s="567"/>
      <c r="G168" s="567"/>
      <c r="H168" s="567"/>
      <c r="I168" s="567"/>
      <c r="J168" s="567"/>
    </row>
    <row r="169" spans="2:10">
      <c r="B169" s="313" t="str">
        <f>IF('Input-IS Y7'!B169="","",'Input-IS Y7'!B169)</f>
        <v>Accounting/Legal Fees</v>
      </c>
      <c r="C169" s="568">
        <f t="shared" si="39"/>
        <v>0</v>
      </c>
      <c r="D169" s="567"/>
      <c r="E169" s="567"/>
      <c r="F169" s="567"/>
      <c r="G169" s="567"/>
      <c r="H169" s="567"/>
      <c r="I169" s="567"/>
      <c r="J169" s="567"/>
    </row>
    <row r="170" spans="2:10">
      <c r="B170" s="313" t="str">
        <f>IF('Input-IS Y7'!B170="","",'Input-IS Y7'!B170)</f>
        <v>Postage/Shipping/Delivery</v>
      </c>
      <c r="C170" s="568">
        <f t="shared" si="39"/>
        <v>0</v>
      </c>
      <c r="D170" s="567"/>
      <c r="E170" s="567"/>
      <c r="F170" s="567"/>
      <c r="G170" s="567"/>
      <c r="H170" s="567"/>
      <c r="I170" s="567"/>
      <c r="J170" s="567"/>
    </row>
    <row r="171" spans="2:10">
      <c r="B171" s="313" t="str">
        <f>IF('Input-IS Y7'!B171="","",'Input-IS Y7'!B171)</f>
        <v>Communication</v>
      </c>
      <c r="C171" s="568">
        <f t="shared" si="39"/>
        <v>0</v>
      </c>
      <c r="D171" s="567"/>
      <c r="E171" s="567"/>
      <c r="F171" s="567"/>
      <c r="G171" s="567"/>
      <c r="H171" s="567"/>
      <c r="I171" s="567"/>
      <c r="J171" s="567"/>
    </row>
    <row r="172" spans="2:10">
      <c r="B172" s="313" t="str">
        <f>IF('Input-IS Y7'!B172="","",'Input-IS Y7'!B172)</f>
        <v>Network/Website Maintenance</v>
      </c>
      <c r="C172" s="568">
        <f t="shared" si="39"/>
        <v>0</v>
      </c>
      <c r="D172" s="567"/>
      <c r="E172" s="567"/>
      <c r="F172" s="567"/>
      <c r="G172" s="567"/>
      <c r="H172" s="567"/>
      <c r="I172" s="567"/>
      <c r="J172" s="567"/>
    </row>
    <row r="173" spans="2:10">
      <c r="B173" s="313" t="str">
        <f>IF('Input-IS Y7'!B173="","",'Input-IS Y7'!B173)</f>
        <v>Conference/Meeting Fees</v>
      </c>
      <c r="C173" s="568">
        <f t="shared" si="39"/>
        <v>0</v>
      </c>
      <c r="D173" s="567"/>
      <c r="E173" s="567"/>
      <c r="F173" s="567"/>
      <c r="G173" s="567"/>
      <c r="H173" s="567"/>
      <c r="I173" s="567"/>
      <c r="J173" s="567"/>
    </row>
    <row r="174" spans="2:10">
      <c r="B174" s="313" t="str">
        <f>IF('Input-IS Y7'!B174="","",'Input-IS Y7'!B174)</f>
        <v>Stationary</v>
      </c>
      <c r="C174" s="568">
        <f t="shared" si="39"/>
        <v>0</v>
      </c>
      <c r="D174" s="567"/>
      <c r="E174" s="567"/>
      <c r="F174" s="567"/>
      <c r="G174" s="567"/>
      <c r="H174" s="567"/>
      <c r="I174" s="567"/>
      <c r="J174" s="567"/>
    </row>
    <row r="175" spans="2:10">
      <c r="B175" s="313" t="str">
        <f>IF('Input-IS Y7'!B175="","",'Input-IS Y7'!B175)</f>
        <v>Office Supplies</v>
      </c>
      <c r="C175" s="568">
        <f t="shared" si="39"/>
        <v>0</v>
      </c>
      <c r="D175" s="567"/>
      <c r="E175" s="567"/>
      <c r="F175" s="567"/>
      <c r="G175" s="567"/>
      <c r="H175" s="567"/>
      <c r="I175" s="567"/>
      <c r="J175" s="567"/>
    </row>
    <row r="176" spans="2:10">
      <c r="B176" s="313" t="str">
        <f>IF('Input-IS Y7'!B176="","",'Input-IS Y7'!B176)</f>
        <v/>
      </c>
      <c r="C176" s="568">
        <f t="shared" si="39"/>
        <v>0</v>
      </c>
      <c r="D176" s="567"/>
      <c r="E176" s="567"/>
      <c r="F176" s="567"/>
      <c r="G176" s="567"/>
      <c r="H176" s="567"/>
      <c r="I176" s="567"/>
      <c r="J176" s="567"/>
    </row>
    <row r="177" spans="1:10">
      <c r="B177" s="313" t="str">
        <f>IF('Input-IS Y7'!B177="","",'Input-IS Y7'!B177)</f>
        <v/>
      </c>
      <c r="C177" s="568">
        <f t="shared" si="39"/>
        <v>0</v>
      </c>
      <c r="D177" s="567"/>
      <c r="E177" s="567"/>
      <c r="F177" s="567"/>
      <c r="G177" s="567"/>
      <c r="H177" s="567"/>
      <c r="I177" s="567"/>
      <c r="J177" s="567"/>
    </row>
    <row r="178" spans="1:10">
      <c r="B178" s="313" t="str">
        <f>IF('Input-IS Y7'!B178="","",'Input-IS Y7'!B178)</f>
        <v/>
      </c>
      <c r="C178" s="568">
        <f t="shared" si="39"/>
        <v>0</v>
      </c>
      <c r="D178" s="567"/>
      <c r="E178" s="567"/>
      <c r="F178" s="567"/>
      <c r="G178" s="567"/>
      <c r="H178" s="567"/>
      <c r="I178" s="567"/>
      <c r="J178" s="567"/>
    </row>
    <row r="179" spans="1:10">
      <c r="B179" s="313" t="str">
        <f>IF('Input-IS Y7'!B179="","",'Input-IS Y7'!B179)</f>
        <v/>
      </c>
      <c r="C179" s="568">
        <f t="shared" si="39"/>
        <v>0</v>
      </c>
      <c r="D179" s="567"/>
      <c r="E179" s="567"/>
      <c r="F179" s="567"/>
      <c r="G179" s="567"/>
      <c r="H179" s="567"/>
      <c r="I179" s="567"/>
      <c r="J179" s="567"/>
    </row>
    <row r="180" spans="1:10">
      <c r="B180" s="313" t="str">
        <f>IF('Input-IS Y7'!B180="","",'Input-IS Y7'!B180)</f>
        <v/>
      </c>
      <c r="C180" s="568">
        <f t="shared" si="39"/>
        <v>0</v>
      </c>
      <c r="D180" s="567"/>
      <c r="E180" s="567"/>
      <c r="F180" s="567"/>
      <c r="G180" s="567"/>
      <c r="H180" s="567"/>
      <c r="I180" s="567"/>
      <c r="J180" s="567"/>
    </row>
    <row r="181" spans="1:10">
      <c r="B181" s="313" t="str">
        <f>IF('Input-IS Y7'!B181="","",'Input-IS Y7'!B181)</f>
        <v/>
      </c>
      <c r="C181" s="587">
        <f t="shared" si="39"/>
        <v>0</v>
      </c>
      <c r="D181" s="588"/>
      <c r="E181" s="588"/>
      <c r="F181" s="588"/>
      <c r="G181" s="588"/>
      <c r="H181" s="588"/>
      <c r="I181" s="588"/>
      <c r="J181" s="588"/>
    </row>
    <row r="182" spans="1:10" s="781" customFormat="1">
      <c r="A182" s="143"/>
      <c r="B182" s="786" t="str">
        <f>IF('Input-IS Y7'!B182="","",'Input-IS Y7'!B182)</f>
        <v/>
      </c>
      <c r="C182" s="792">
        <f t="shared" ref="C182:C202" si="40">SUM(D182:J182)</f>
        <v>0</v>
      </c>
      <c r="D182" s="791"/>
      <c r="E182" s="791"/>
      <c r="F182" s="791"/>
      <c r="G182" s="791"/>
      <c r="H182" s="791"/>
      <c r="I182" s="791"/>
      <c r="J182" s="791"/>
    </row>
    <row r="183" spans="1:10" s="781" customFormat="1">
      <c r="A183" s="143"/>
      <c r="B183" s="786" t="str">
        <f>IF('Input-IS Y7'!B183="","",'Input-IS Y7'!B183)</f>
        <v/>
      </c>
      <c r="C183" s="792">
        <f t="shared" si="40"/>
        <v>0</v>
      </c>
      <c r="D183" s="791"/>
      <c r="E183" s="791"/>
      <c r="F183" s="791"/>
      <c r="G183" s="791"/>
      <c r="H183" s="791"/>
      <c r="I183" s="791"/>
      <c r="J183" s="791"/>
    </row>
    <row r="184" spans="1:10" s="781" customFormat="1">
      <c r="A184" s="143"/>
      <c r="B184" s="786" t="str">
        <f>IF('Input-IS Y7'!B184="","",'Input-IS Y7'!B184)</f>
        <v/>
      </c>
      <c r="C184" s="792">
        <f t="shared" si="40"/>
        <v>0</v>
      </c>
      <c r="D184" s="791"/>
      <c r="E184" s="791"/>
      <c r="F184" s="791"/>
      <c r="G184" s="791"/>
      <c r="H184" s="791"/>
      <c r="I184" s="791"/>
      <c r="J184" s="791"/>
    </row>
    <row r="185" spans="1:10" s="781" customFormat="1">
      <c r="A185" s="143"/>
      <c r="B185" s="786" t="str">
        <f>IF('Input-IS Y7'!B185="","",'Input-IS Y7'!B185)</f>
        <v/>
      </c>
      <c r="C185" s="792">
        <f t="shared" si="40"/>
        <v>0</v>
      </c>
      <c r="D185" s="791"/>
      <c r="E185" s="791"/>
      <c r="F185" s="791"/>
      <c r="G185" s="791"/>
      <c r="H185" s="791"/>
      <c r="I185" s="791"/>
      <c r="J185" s="791"/>
    </row>
    <row r="186" spans="1:10" s="781" customFormat="1">
      <c r="A186" s="143"/>
      <c r="B186" s="786" t="str">
        <f>IF('Input-IS Y7'!B186="","",'Input-IS Y7'!B186)</f>
        <v/>
      </c>
      <c r="C186" s="792">
        <f t="shared" si="40"/>
        <v>0</v>
      </c>
      <c r="D186" s="791"/>
      <c r="E186" s="791"/>
      <c r="F186" s="791"/>
      <c r="G186" s="791"/>
      <c r="H186" s="791"/>
      <c r="I186" s="791"/>
      <c r="J186" s="791"/>
    </row>
    <row r="187" spans="1:10" s="781" customFormat="1">
      <c r="A187" s="143"/>
      <c r="B187" s="786" t="str">
        <f>IF('Input-IS Y7'!B187="","",'Input-IS Y7'!B187)</f>
        <v/>
      </c>
      <c r="C187" s="792">
        <f t="shared" si="40"/>
        <v>0</v>
      </c>
      <c r="D187" s="791"/>
      <c r="E187" s="791"/>
      <c r="F187" s="791"/>
      <c r="G187" s="791"/>
      <c r="H187" s="791"/>
      <c r="I187" s="791"/>
      <c r="J187" s="791"/>
    </row>
    <row r="188" spans="1:10" s="781" customFormat="1">
      <c r="A188" s="143"/>
      <c r="B188" s="786" t="str">
        <f>IF('Input-IS Y7'!B188="","",'Input-IS Y7'!B188)</f>
        <v/>
      </c>
      <c r="C188" s="792">
        <f t="shared" si="40"/>
        <v>0</v>
      </c>
      <c r="D188" s="791"/>
      <c r="E188" s="791"/>
      <c r="F188" s="791"/>
      <c r="G188" s="791"/>
      <c r="H188" s="791"/>
      <c r="I188" s="791"/>
      <c r="J188" s="791"/>
    </row>
    <row r="189" spans="1:10" s="781" customFormat="1">
      <c r="A189" s="143"/>
      <c r="B189" s="786" t="str">
        <f>IF('Input-IS Y7'!B189="","",'Input-IS Y7'!B189)</f>
        <v/>
      </c>
      <c r="C189" s="792">
        <f t="shared" si="40"/>
        <v>0</v>
      </c>
      <c r="D189" s="791"/>
      <c r="E189" s="791"/>
      <c r="F189" s="791"/>
      <c r="G189" s="791"/>
      <c r="H189" s="791"/>
      <c r="I189" s="791"/>
      <c r="J189" s="791"/>
    </row>
    <row r="190" spans="1:10" s="781" customFormat="1">
      <c r="A190" s="143"/>
      <c r="B190" s="786" t="str">
        <f>IF('Input-IS Y7'!B190="","",'Input-IS Y7'!B190)</f>
        <v/>
      </c>
      <c r="C190" s="792">
        <f t="shared" si="40"/>
        <v>0</v>
      </c>
      <c r="D190" s="791"/>
      <c r="E190" s="791"/>
      <c r="F190" s="791"/>
      <c r="G190" s="791"/>
      <c r="H190" s="791"/>
      <c r="I190" s="791"/>
      <c r="J190" s="791"/>
    </row>
    <row r="191" spans="1:10" s="781" customFormat="1">
      <c r="A191" s="143"/>
      <c r="B191" s="786" t="str">
        <f>IF('Input-IS Y7'!B191="","",'Input-IS Y7'!B191)</f>
        <v/>
      </c>
      <c r="C191" s="792">
        <f t="shared" si="40"/>
        <v>0</v>
      </c>
      <c r="D191" s="791"/>
      <c r="E191" s="791"/>
      <c r="F191" s="791"/>
      <c r="G191" s="791"/>
      <c r="H191" s="791"/>
      <c r="I191" s="791"/>
      <c r="J191" s="791"/>
    </row>
    <row r="192" spans="1:10" s="781" customFormat="1">
      <c r="A192" s="143"/>
      <c r="B192" s="786" t="str">
        <f>IF('Input-IS Y7'!B192="","",'Input-IS Y7'!B192)</f>
        <v/>
      </c>
      <c r="C192" s="792">
        <f t="shared" si="40"/>
        <v>0</v>
      </c>
      <c r="D192" s="791"/>
      <c r="E192" s="791"/>
      <c r="F192" s="791"/>
      <c r="G192" s="791"/>
      <c r="H192" s="791"/>
      <c r="I192" s="791"/>
      <c r="J192" s="791"/>
    </row>
    <row r="193" spans="1:10" s="781" customFormat="1">
      <c r="A193" s="143"/>
      <c r="B193" s="786" t="str">
        <f>IF('Input-IS Y7'!B193="","",'Input-IS Y7'!B193)</f>
        <v/>
      </c>
      <c r="C193" s="792">
        <f t="shared" si="40"/>
        <v>0</v>
      </c>
      <c r="D193" s="791"/>
      <c r="E193" s="791"/>
      <c r="F193" s="791"/>
      <c r="G193" s="791"/>
      <c r="H193" s="791"/>
      <c r="I193" s="791"/>
      <c r="J193" s="791"/>
    </row>
    <row r="194" spans="1:10" s="781" customFormat="1">
      <c r="A194" s="143"/>
      <c r="B194" s="786" t="str">
        <f>IF('Input-IS Y7'!B194="","",'Input-IS Y7'!B194)</f>
        <v/>
      </c>
      <c r="C194" s="792">
        <f t="shared" si="40"/>
        <v>0</v>
      </c>
      <c r="D194" s="791"/>
      <c r="E194" s="791"/>
      <c r="F194" s="791"/>
      <c r="G194" s="791"/>
      <c r="H194" s="791"/>
      <c r="I194" s="791"/>
      <c r="J194" s="791"/>
    </row>
    <row r="195" spans="1:10" s="781" customFormat="1">
      <c r="A195" s="143"/>
      <c r="B195" s="786" t="str">
        <f>IF('Input-IS Y7'!B195="","",'Input-IS Y7'!B195)</f>
        <v/>
      </c>
      <c r="C195" s="792">
        <f t="shared" si="40"/>
        <v>0</v>
      </c>
      <c r="D195" s="791"/>
      <c r="E195" s="791"/>
      <c r="F195" s="791"/>
      <c r="G195" s="791"/>
      <c r="H195" s="791"/>
      <c r="I195" s="791"/>
      <c r="J195" s="791"/>
    </row>
    <row r="196" spans="1:10" s="781" customFormat="1">
      <c r="A196" s="143"/>
      <c r="B196" s="786" t="str">
        <f>IF('Input-IS Y7'!B196="","",'Input-IS Y7'!B196)</f>
        <v/>
      </c>
      <c r="C196" s="792">
        <f t="shared" si="40"/>
        <v>0</v>
      </c>
      <c r="D196" s="791"/>
      <c r="E196" s="791"/>
      <c r="F196" s="791"/>
      <c r="G196" s="791"/>
      <c r="H196" s="791"/>
      <c r="I196" s="791"/>
      <c r="J196" s="791"/>
    </row>
    <row r="197" spans="1:10" s="781" customFormat="1">
      <c r="A197" s="143"/>
      <c r="B197" s="786" t="str">
        <f>IF('Input-IS Y7'!B197="","",'Input-IS Y7'!B197)</f>
        <v/>
      </c>
      <c r="C197" s="792">
        <f t="shared" si="40"/>
        <v>0</v>
      </c>
      <c r="D197" s="791"/>
      <c r="E197" s="791"/>
      <c r="F197" s="791"/>
      <c r="G197" s="791"/>
      <c r="H197" s="791"/>
      <c r="I197" s="791"/>
      <c r="J197" s="791"/>
    </row>
    <row r="198" spans="1:10" s="781" customFormat="1">
      <c r="A198" s="143"/>
      <c r="B198" s="786" t="str">
        <f>IF('Input-IS Y7'!B198="","",'Input-IS Y7'!B198)</f>
        <v/>
      </c>
      <c r="C198" s="792">
        <f t="shared" si="40"/>
        <v>0</v>
      </c>
      <c r="D198" s="791"/>
      <c r="E198" s="791"/>
      <c r="F198" s="791"/>
      <c r="G198" s="791"/>
      <c r="H198" s="791"/>
      <c r="I198" s="791"/>
      <c r="J198" s="791"/>
    </row>
    <row r="199" spans="1:10" s="781" customFormat="1">
      <c r="A199" s="143"/>
      <c r="B199" s="786" t="str">
        <f>IF('Input-IS Y7'!B199="","",'Input-IS Y7'!B199)</f>
        <v/>
      </c>
      <c r="C199" s="792">
        <f t="shared" si="40"/>
        <v>0</v>
      </c>
      <c r="D199" s="791"/>
      <c r="E199" s="791"/>
      <c r="F199" s="791"/>
      <c r="G199" s="791"/>
      <c r="H199" s="791"/>
      <c r="I199" s="791"/>
      <c r="J199" s="791"/>
    </row>
    <row r="200" spans="1:10" s="781" customFormat="1">
      <c r="A200" s="143"/>
      <c r="B200" s="786" t="str">
        <f>IF('Input-IS Y7'!B200="","",'Input-IS Y7'!B200)</f>
        <v/>
      </c>
      <c r="C200" s="792">
        <f t="shared" si="40"/>
        <v>0</v>
      </c>
      <c r="D200" s="791"/>
      <c r="E200" s="791"/>
      <c r="F200" s="791"/>
      <c r="G200" s="791"/>
      <c r="H200" s="791"/>
      <c r="I200" s="791"/>
      <c r="J200" s="791"/>
    </row>
    <row r="201" spans="1:10" s="781" customFormat="1">
      <c r="A201" s="143"/>
      <c r="B201" s="786" t="str">
        <f>IF('Input-IS Y7'!B201="","",'Input-IS Y7'!B201)</f>
        <v/>
      </c>
      <c r="C201" s="792">
        <f t="shared" si="40"/>
        <v>0</v>
      </c>
      <c r="D201" s="791"/>
      <c r="E201" s="791"/>
      <c r="F201" s="791"/>
      <c r="G201" s="791"/>
      <c r="H201" s="791"/>
      <c r="I201" s="791"/>
      <c r="J201" s="791"/>
    </row>
    <row r="202" spans="1:10" s="781" customFormat="1">
      <c r="A202" s="143"/>
      <c r="B202" s="786" t="str">
        <f>IF('Input-IS Y7'!B202="","",'Input-IS Y7'!B202)</f>
        <v/>
      </c>
      <c r="C202" s="792">
        <f t="shared" si="40"/>
        <v>0</v>
      </c>
      <c r="D202" s="791"/>
      <c r="E202" s="791"/>
      <c r="F202" s="791"/>
      <c r="G202" s="791"/>
      <c r="H202" s="791"/>
      <c r="I202" s="791"/>
      <c r="J202" s="791"/>
    </row>
    <row r="203" spans="1:10">
      <c r="B203" s="313" t="str">
        <f>IF('Input-IS Y7'!B203="","",'Input-IS Y7'!B203)</f>
        <v/>
      </c>
      <c r="C203" s="587">
        <f t="shared" si="39"/>
        <v>0</v>
      </c>
      <c r="D203" s="588"/>
      <c r="E203" s="588"/>
      <c r="F203" s="588"/>
      <c r="G203" s="588"/>
      <c r="H203" s="588"/>
      <c r="I203" s="588"/>
      <c r="J203" s="588"/>
    </row>
    <row r="204" spans="1:10">
      <c r="B204" s="313" t="str">
        <f>IF('Input-IS Y7'!B204="","",'Input-IS Y7'!B204)</f>
        <v/>
      </c>
      <c r="C204" s="587">
        <f t="shared" si="39"/>
        <v>0</v>
      </c>
      <c r="D204" s="588"/>
      <c r="E204" s="588"/>
      <c r="F204" s="588"/>
      <c r="G204" s="588"/>
      <c r="H204" s="588"/>
      <c r="I204" s="588"/>
      <c r="J204" s="588"/>
    </row>
    <row r="205" spans="1:10" s="20" customFormat="1">
      <c r="A205" s="143"/>
      <c r="B205" s="411" t="s">
        <v>217</v>
      </c>
      <c r="C205" s="586">
        <f>SUM(C206:C255)</f>
        <v>0</v>
      </c>
      <c r="D205" s="586">
        <f t="shared" ref="D205:J205" si="41">SUM(D206:D255)</f>
        <v>0</v>
      </c>
      <c r="E205" s="586">
        <f t="shared" si="41"/>
        <v>0</v>
      </c>
      <c r="F205" s="586">
        <f t="shared" si="41"/>
        <v>0</v>
      </c>
      <c r="G205" s="586">
        <f t="shared" si="41"/>
        <v>0</v>
      </c>
      <c r="H205" s="586">
        <f t="shared" si="41"/>
        <v>0</v>
      </c>
      <c r="I205" s="586">
        <f t="shared" si="41"/>
        <v>0</v>
      </c>
      <c r="J205" s="586">
        <f t="shared" si="41"/>
        <v>0</v>
      </c>
    </row>
    <row r="206" spans="1:10" s="20" customFormat="1">
      <c r="A206" s="143"/>
      <c r="B206" s="842" t="str">
        <f>IF(Setup!C44="","",Setup!C44)</f>
        <v>Salaries &amp; Benefits</v>
      </c>
      <c r="C206" s="567"/>
      <c r="D206" s="589" t="str">
        <f>IF(ISERROR(D$19*$C206),"",(D$19*$C206))</f>
        <v/>
      </c>
      <c r="E206" s="589" t="str">
        <f t="shared" ref="E206:J255" si="42">IF(ISERROR(E$19*$C206),"",(E$19*$C206))</f>
        <v/>
      </c>
      <c r="F206" s="589" t="str">
        <f t="shared" si="42"/>
        <v/>
      </c>
      <c r="G206" s="589" t="str">
        <f t="shared" si="42"/>
        <v/>
      </c>
      <c r="H206" s="589">
        <f t="shared" si="42"/>
        <v>0</v>
      </c>
      <c r="I206" s="589">
        <f t="shared" si="42"/>
        <v>0</v>
      </c>
      <c r="J206" s="589">
        <f t="shared" si="42"/>
        <v>0</v>
      </c>
    </row>
    <row r="207" spans="1:10" s="20" customFormat="1">
      <c r="A207" s="143"/>
      <c r="B207" s="842" t="str">
        <f>IF(Setup!C45="","",Setup!C45)</f>
        <v>Rent</v>
      </c>
      <c r="C207" s="567"/>
      <c r="D207" s="589" t="str">
        <f t="shared" ref="D207:J255" si="43">IF(ISERROR(D$19*$C207),"",(D$19*$C207))</f>
        <v/>
      </c>
      <c r="E207" s="589" t="str">
        <f t="shared" si="42"/>
        <v/>
      </c>
      <c r="F207" s="589" t="str">
        <f t="shared" si="42"/>
        <v/>
      </c>
      <c r="G207" s="589" t="str">
        <f t="shared" si="42"/>
        <v/>
      </c>
      <c r="H207" s="589">
        <f t="shared" si="42"/>
        <v>0</v>
      </c>
      <c r="I207" s="589">
        <f t="shared" si="42"/>
        <v>0</v>
      </c>
      <c r="J207" s="589">
        <f t="shared" si="42"/>
        <v>0</v>
      </c>
    </row>
    <row r="208" spans="1:10" s="20" customFormat="1">
      <c r="A208" s="143"/>
      <c r="B208" s="842" t="str">
        <f>IF(Setup!C46="","",Setup!C46)</f>
        <v>Utilities</v>
      </c>
      <c r="C208" s="567"/>
      <c r="D208" s="589" t="str">
        <f t="shared" si="43"/>
        <v/>
      </c>
      <c r="E208" s="589" t="str">
        <f t="shared" si="42"/>
        <v/>
      </c>
      <c r="F208" s="589" t="str">
        <f t="shared" si="42"/>
        <v/>
      </c>
      <c r="G208" s="589" t="str">
        <f t="shared" si="42"/>
        <v/>
      </c>
      <c r="H208" s="589">
        <f t="shared" si="42"/>
        <v>0</v>
      </c>
      <c r="I208" s="589">
        <f t="shared" si="42"/>
        <v>0</v>
      </c>
      <c r="J208" s="589">
        <f t="shared" si="42"/>
        <v>0</v>
      </c>
    </row>
    <row r="209" spans="1:10" s="20" customFormat="1">
      <c r="A209" s="143"/>
      <c r="B209" s="842" t="str">
        <f>IF(Setup!C47="","",Setup!C47)</f>
        <v>Communication</v>
      </c>
      <c r="C209" s="567"/>
      <c r="D209" s="589" t="str">
        <f t="shared" si="43"/>
        <v/>
      </c>
      <c r="E209" s="589" t="str">
        <f t="shared" si="42"/>
        <v/>
      </c>
      <c r="F209" s="589" t="str">
        <f t="shared" si="42"/>
        <v/>
      </c>
      <c r="G209" s="589" t="str">
        <f t="shared" si="42"/>
        <v/>
      </c>
      <c r="H209" s="589">
        <f t="shared" si="42"/>
        <v>0</v>
      </c>
      <c r="I209" s="589">
        <f t="shared" si="42"/>
        <v>0</v>
      </c>
      <c r="J209" s="589">
        <f t="shared" si="42"/>
        <v>0</v>
      </c>
    </row>
    <row r="210" spans="1:10" s="20" customFormat="1">
      <c r="A210" s="143"/>
      <c r="B210" s="842" t="str">
        <f>IF(Setup!C48="","",Setup!C48)</f>
        <v>Supplies and Other Office Expenses</v>
      </c>
      <c r="C210" s="567"/>
      <c r="D210" s="589" t="str">
        <f t="shared" si="43"/>
        <v/>
      </c>
      <c r="E210" s="589" t="str">
        <f t="shared" si="42"/>
        <v/>
      </c>
      <c r="F210" s="589" t="str">
        <f t="shared" si="42"/>
        <v/>
      </c>
      <c r="G210" s="589" t="str">
        <f t="shared" si="42"/>
        <v/>
      </c>
      <c r="H210" s="589">
        <f t="shared" si="42"/>
        <v>0</v>
      </c>
      <c r="I210" s="589">
        <f t="shared" si="42"/>
        <v>0</v>
      </c>
      <c r="J210" s="589">
        <f t="shared" si="42"/>
        <v>0</v>
      </c>
    </row>
    <row r="211" spans="1:10" s="20" customFormat="1">
      <c r="A211" s="143"/>
      <c r="B211" s="842" t="str">
        <f>IF(Setup!C49="","",Setup!C49)</f>
        <v>Travel</v>
      </c>
      <c r="C211" s="567"/>
      <c r="D211" s="589" t="str">
        <f t="shared" si="43"/>
        <v/>
      </c>
      <c r="E211" s="589" t="str">
        <f t="shared" si="42"/>
        <v/>
      </c>
      <c r="F211" s="589" t="str">
        <f t="shared" si="42"/>
        <v/>
      </c>
      <c r="G211" s="589" t="str">
        <f t="shared" si="42"/>
        <v/>
      </c>
      <c r="H211" s="589">
        <f t="shared" si="42"/>
        <v>0</v>
      </c>
      <c r="I211" s="589">
        <f t="shared" si="42"/>
        <v>0</v>
      </c>
      <c r="J211" s="589">
        <f t="shared" si="42"/>
        <v>0</v>
      </c>
    </row>
    <row r="212" spans="1:10" s="20" customFormat="1">
      <c r="A212" s="143"/>
      <c r="B212" s="842" t="str">
        <f>IF(Setup!C50="","",Setup!C50)</f>
        <v>Insurance</v>
      </c>
      <c r="C212" s="567"/>
      <c r="D212" s="589" t="str">
        <f t="shared" si="43"/>
        <v/>
      </c>
      <c r="E212" s="589" t="str">
        <f t="shared" si="42"/>
        <v/>
      </c>
      <c r="F212" s="589" t="str">
        <f t="shared" si="42"/>
        <v/>
      </c>
      <c r="G212" s="589" t="str">
        <f t="shared" si="42"/>
        <v/>
      </c>
      <c r="H212" s="589">
        <f t="shared" si="42"/>
        <v>0</v>
      </c>
      <c r="I212" s="589">
        <f t="shared" si="42"/>
        <v>0</v>
      </c>
      <c r="J212" s="589">
        <f t="shared" si="42"/>
        <v>0</v>
      </c>
    </row>
    <row r="213" spans="1:10" s="20" customFormat="1">
      <c r="A213" s="143"/>
      <c r="B213" s="842" t="str">
        <f>IF(Setup!C51="","",Setup!C51)</f>
        <v>Board Meetings</v>
      </c>
      <c r="C213" s="567"/>
      <c r="D213" s="589" t="str">
        <f t="shared" si="43"/>
        <v/>
      </c>
      <c r="E213" s="589" t="str">
        <f t="shared" si="42"/>
        <v/>
      </c>
      <c r="F213" s="589" t="str">
        <f t="shared" si="42"/>
        <v/>
      </c>
      <c r="G213" s="589" t="str">
        <f t="shared" si="42"/>
        <v/>
      </c>
      <c r="H213" s="589">
        <f t="shared" si="42"/>
        <v>0</v>
      </c>
      <c r="I213" s="589">
        <f t="shared" si="42"/>
        <v>0</v>
      </c>
      <c r="J213" s="589">
        <f t="shared" si="42"/>
        <v>0</v>
      </c>
    </row>
    <row r="214" spans="1:10" s="20" customFormat="1">
      <c r="A214" s="143"/>
      <c r="B214" s="842" t="str">
        <f>IF(Setup!C52="","",Setup!C52)</f>
        <v>Equipment</v>
      </c>
      <c r="C214" s="567"/>
      <c r="D214" s="589" t="str">
        <f>IF(ISERROR(D$19*$C214),"",(D$19*$C214))</f>
        <v/>
      </c>
      <c r="E214" s="589" t="str">
        <f t="shared" si="42"/>
        <v/>
      </c>
      <c r="F214" s="589" t="str">
        <f t="shared" si="42"/>
        <v/>
      </c>
      <c r="G214" s="589" t="str">
        <f t="shared" si="42"/>
        <v/>
      </c>
      <c r="H214" s="589">
        <f t="shared" si="42"/>
        <v>0</v>
      </c>
      <c r="I214" s="589">
        <f t="shared" si="42"/>
        <v>0</v>
      </c>
      <c r="J214" s="589">
        <f t="shared" si="42"/>
        <v>0</v>
      </c>
    </row>
    <row r="215" spans="1:10" s="783" customFormat="1">
      <c r="A215" s="143"/>
      <c r="B215" s="842" t="str">
        <f>IF(Setup!C53="","",Setup!C53)</f>
        <v/>
      </c>
      <c r="C215" s="791"/>
      <c r="D215" s="800" t="str">
        <f>IF(ISERROR(D$19*$C215),"",(D$19*$C215))</f>
        <v/>
      </c>
      <c r="E215" s="800" t="str">
        <f t="shared" si="42"/>
        <v/>
      </c>
      <c r="F215" s="800" t="str">
        <f t="shared" si="42"/>
        <v/>
      </c>
      <c r="G215" s="800" t="str">
        <f t="shared" si="42"/>
        <v/>
      </c>
      <c r="H215" s="800">
        <f t="shared" si="42"/>
        <v>0</v>
      </c>
      <c r="I215" s="800">
        <f t="shared" si="42"/>
        <v>0</v>
      </c>
      <c r="J215" s="800">
        <f t="shared" si="42"/>
        <v>0</v>
      </c>
    </row>
    <row r="216" spans="1:10" s="783" customFormat="1">
      <c r="A216" s="143"/>
      <c r="B216" s="842" t="str">
        <f>IF(Setup!C54="","",Setup!C54)</f>
        <v/>
      </c>
      <c r="C216" s="791"/>
      <c r="D216" s="800" t="str">
        <f t="shared" si="43"/>
        <v/>
      </c>
      <c r="E216" s="800" t="str">
        <f t="shared" si="42"/>
        <v/>
      </c>
      <c r="F216" s="800" t="str">
        <f t="shared" si="42"/>
        <v/>
      </c>
      <c r="G216" s="800" t="str">
        <f t="shared" si="42"/>
        <v/>
      </c>
      <c r="H216" s="800">
        <f t="shared" si="42"/>
        <v>0</v>
      </c>
      <c r="I216" s="800">
        <f t="shared" si="42"/>
        <v>0</v>
      </c>
      <c r="J216" s="800">
        <f t="shared" si="42"/>
        <v>0</v>
      </c>
    </row>
    <row r="217" spans="1:10" s="783" customFormat="1">
      <c r="A217" s="143"/>
      <c r="B217" s="842" t="str">
        <f>IF(Setup!C55="","",Setup!C55)</f>
        <v/>
      </c>
      <c r="C217" s="791"/>
      <c r="D217" s="800" t="str">
        <f t="shared" si="43"/>
        <v/>
      </c>
      <c r="E217" s="800" t="str">
        <f t="shared" si="42"/>
        <v/>
      </c>
      <c r="F217" s="800" t="str">
        <f t="shared" si="42"/>
        <v/>
      </c>
      <c r="G217" s="800" t="str">
        <f t="shared" si="42"/>
        <v/>
      </c>
      <c r="H217" s="800">
        <f t="shared" si="42"/>
        <v>0</v>
      </c>
      <c r="I217" s="800">
        <f t="shared" si="42"/>
        <v>0</v>
      </c>
      <c r="J217" s="800">
        <f t="shared" si="42"/>
        <v>0</v>
      </c>
    </row>
    <row r="218" spans="1:10" s="783" customFormat="1">
      <c r="A218" s="143"/>
      <c r="B218" s="842" t="str">
        <f>IF(Setup!C56="","",Setup!C56)</f>
        <v/>
      </c>
      <c r="C218" s="791"/>
      <c r="D218" s="800" t="str">
        <f t="shared" si="43"/>
        <v/>
      </c>
      <c r="E218" s="800" t="str">
        <f t="shared" si="42"/>
        <v/>
      </c>
      <c r="F218" s="800" t="str">
        <f t="shared" si="42"/>
        <v/>
      </c>
      <c r="G218" s="800" t="str">
        <f t="shared" si="42"/>
        <v/>
      </c>
      <c r="H218" s="800">
        <f t="shared" si="42"/>
        <v>0</v>
      </c>
      <c r="I218" s="800">
        <f t="shared" si="42"/>
        <v>0</v>
      </c>
      <c r="J218" s="800">
        <f t="shared" si="42"/>
        <v>0</v>
      </c>
    </row>
    <row r="219" spans="1:10" s="783" customFormat="1">
      <c r="A219" s="143"/>
      <c r="B219" s="842" t="str">
        <f>IF(Setup!C57="","",Setup!C57)</f>
        <v/>
      </c>
      <c r="C219" s="791"/>
      <c r="D219" s="800" t="str">
        <f t="shared" si="43"/>
        <v/>
      </c>
      <c r="E219" s="800" t="str">
        <f t="shared" si="42"/>
        <v/>
      </c>
      <c r="F219" s="800" t="str">
        <f t="shared" si="42"/>
        <v/>
      </c>
      <c r="G219" s="800" t="str">
        <f t="shared" si="42"/>
        <v/>
      </c>
      <c r="H219" s="800">
        <f t="shared" si="42"/>
        <v>0</v>
      </c>
      <c r="I219" s="800">
        <f t="shared" si="42"/>
        <v>0</v>
      </c>
      <c r="J219" s="800">
        <f t="shared" si="42"/>
        <v>0</v>
      </c>
    </row>
    <row r="220" spans="1:10" s="783" customFormat="1">
      <c r="A220" s="143"/>
      <c r="B220" s="842" t="str">
        <f>IF(Setup!C58="","",Setup!C58)</f>
        <v/>
      </c>
      <c r="C220" s="791"/>
      <c r="D220" s="800" t="str">
        <f t="shared" si="43"/>
        <v/>
      </c>
      <c r="E220" s="800" t="str">
        <f t="shared" si="42"/>
        <v/>
      </c>
      <c r="F220" s="800" t="str">
        <f t="shared" si="42"/>
        <v/>
      </c>
      <c r="G220" s="800" t="str">
        <f t="shared" si="42"/>
        <v/>
      </c>
      <c r="H220" s="800">
        <f t="shared" si="42"/>
        <v>0</v>
      </c>
      <c r="I220" s="800">
        <f t="shared" si="42"/>
        <v>0</v>
      </c>
      <c r="J220" s="800">
        <f t="shared" si="42"/>
        <v>0</v>
      </c>
    </row>
    <row r="221" spans="1:10" s="783" customFormat="1">
      <c r="A221" s="143"/>
      <c r="B221" s="842" t="str">
        <f>IF(Setup!C59="","",Setup!C59)</f>
        <v/>
      </c>
      <c r="C221" s="791"/>
      <c r="D221" s="800" t="str">
        <f t="shared" si="43"/>
        <v/>
      </c>
      <c r="E221" s="800" t="str">
        <f t="shared" si="42"/>
        <v/>
      </c>
      <c r="F221" s="800" t="str">
        <f t="shared" si="42"/>
        <v/>
      </c>
      <c r="G221" s="800" t="str">
        <f t="shared" si="42"/>
        <v/>
      </c>
      <c r="H221" s="800">
        <f t="shared" si="42"/>
        <v>0</v>
      </c>
      <c r="I221" s="800">
        <f t="shared" si="42"/>
        <v>0</v>
      </c>
      <c r="J221" s="800">
        <f t="shared" si="42"/>
        <v>0</v>
      </c>
    </row>
    <row r="222" spans="1:10" s="783" customFormat="1">
      <c r="A222" s="143"/>
      <c r="B222" s="842" t="str">
        <f>IF(Setup!C60="","",Setup!C60)</f>
        <v/>
      </c>
      <c r="C222" s="791"/>
      <c r="D222" s="800" t="str">
        <f t="shared" si="43"/>
        <v/>
      </c>
      <c r="E222" s="800" t="str">
        <f t="shared" si="42"/>
        <v/>
      </c>
      <c r="F222" s="800" t="str">
        <f t="shared" si="42"/>
        <v/>
      </c>
      <c r="G222" s="800" t="str">
        <f t="shared" si="42"/>
        <v/>
      </c>
      <c r="H222" s="800">
        <f t="shared" si="42"/>
        <v>0</v>
      </c>
      <c r="I222" s="800">
        <f t="shared" si="42"/>
        <v>0</v>
      </c>
      <c r="J222" s="800">
        <f t="shared" si="42"/>
        <v>0</v>
      </c>
    </row>
    <row r="223" spans="1:10" s="783" customFormat="1">
      <c r="A223" s="143"/>
      <c r="B223" s="842" t="str">
        <f>IF(Setup!C61="","",Setup!C61)</f>
        <v/>
      </c>
      <c r="C223" s="791"/>
      <c r="D223" s="800" t="str">
        <f t="shared" si="43"/>
        <v/>
      </c>
      <c r="E223" s="800" t="str">
        <f t="shared" si="42"/>
        <v/>
      </c>
      <c r="F223" s="800" t="str">
        <f t="shared" si="42"/>
        <v/>
      </c>
      <c r="G223" s="800" t="str">
        <f t="shared" si="42"/>
        <v/>
      </c>
      <c r="H223" s="800">
        <f t="shared" si="42"/>
        <v>0</v>
      </c>
      <c r="I223" s="800">
        <f t="shared" si="42"/>
        <v>0</v>
      </c>
      <c r="J223" s="800">
        <f t="shared" si="42"/>
        <v>0</v>
      </c>
    </row>
    <row r="224" spans="1:10" s="783" customFormat="1">
      <c r="A224" s="143"/>
      <c r="B224" s="842" t="str">
        <f>IF(Setup!C62="","",Setup!C62)</f>
        <v/>
      </c>
      <c r="C224" s="791"/>
      <c r="D224" s="800" t="str">
        <f>IF(ISERROR(D$19*$C224),"",(D$19*$C224))</f>
        <v/>
      </c>
      <c r="E224" s="800" t="str">
        <f t="shared" si="42"/>
        <v/>
      </c>
      <c r="F224" s="800" t="str">
        <f t="shared" si="42"/>
        <v/>
      </c>
      <c r="G224" s="800" t="str">
        <f t="shared" si="42"/>
        <v/>
      </c>
      <c r="H224" s="800">
        <f t="shared" si="42"/>
        <v>0</v>
      </c>
      <c r="I224" s="800">
        <f t="shared" si="42"/>
        <v>0</v>
      </c>
      <c r="J224" s="800">
        <f t="shared" si="42"/>
        <v>0</v>
      </c>
    </row>
    <row r="225" spans="1:10" s="783" customFormat="1">
      <c r="A225" s="143"/>
      <c r="B225" s="842" t="str">
        <f>IF(Setup!C63="","",Setup!C63)</f>
        <v/>
      </c>
      <c r="C225" s="791"/>
      <c r="D225" s="800" t="str">
        <f t="shared" si="43"/>
        <v/>
      </c>
      <c r="E225" s="800" t="str">
        <f t="shared" si="42"/>
        <v/>
      </c>
      <c r="F225" s="800" t="str">
        <f t="shared" si="42"/>
        <v/>
      </c>
      <c r="G225" s="800" t="str">
        <f t="shared" si="42"/>
        <v/>
      </c>
      <c r="H225" s="800">
        <f t="shared" si="42"/>
        <v>0</v>
      </c>
      <c r="I225" s="800">
        <f t="shared" si="42"/>
        <v>0</v>
      </c>
      <c r="J225" s="800">
        <f t="shared" si="42"/>
        <v>0</v>
      </c>
    </row>
    <row r="226" spans="1:10" s="783" customFormat="1">
      <c r="A226" s="143"/>
      <c r="B226" s="842" t="str">
        <f>IF(Setup!C64="","",Setup!C64)</f>
        <v/>
      </c>
      <c r="C226" s="791"/>
      <c r="D226" s="800" t="str">
        <f t="shared" si="43"/>
        <v/>
      </c>
      <c r="E226" s="800" t="str">
        <f t="shared" si="42"/>
        <v/>
      </c>
      <c r="F226" s="800" t="str">
        <f t="shared" si="42"/>
        <v/>
      </c>
      <c r="G226" s="800" t="str">
        <f t="shared" si="42"/>
        <v/>
      </c>
      <c r="H226" s="800">
        <f t="shared" si="42"/>
        <v>0</v>
      </c>
      <c r="I226" s="800">
        <f t="shared" si="42"/>
        <v>0</v>
      </c>
      <c r="J226" s="800">
        <f t="shared" si="42"/>
        <v>0</v>
      </c>
    </row>
    <row r="227" spans="1:10" s="783" customFormat="1">
      <c r="A227" s="143"/>
      <c r="B227" s="842" t="str">
        <f>IF(Setup!C65="","",Setup!C65)</f>
        <v/>
      </c>
      <c r="C227" s="791"/>
      <c r="D227" s="800" t="str">
        <f t="shared" si="43"/>
        <v/>
      </c>
      <c r="E227" s="800" t="str">
        <f t="shared" si="42"/>
        <v/>
      </c>
      <c r="F227" s="800" t="str">
        <f t="shared" si="42"/>
        <v/>
      </c>
      <c r="G227" s="800" t="str">
        <f t="shared" si="42"/>
        <v/>
      </c>
      <c r="H227" s="800">
        <f t="shared" si="42"/>
        <v>0</v>
      </c>
      <c r="I227" s="800">
        <f t="shared" si="42"/>
        <v>0</v>
      </c>
      <c r="J227" s="800">
        <f t="shared" si="42"/>
        <v>0</v>
      </c>
    </row>
    <row r="228" spans="1:10" s="783" customFormat="1">
      <c r="A228" s="143"/>
      <c r="B228" s="842" t="str">
        <f>IF(Setup!C66="","",Setup!C66)</f>
        <v/>
      </c>
      <c r="C228" s="791"/>
      <c r="D228" s="800" t="str">
        <f t="shared" si="43"/>
        <v/>
      </c>
      <c r="E228" s="800" t="str">
        <f t="shared" si="42"/>
        <v/>
      </c>
      <c r="F228" s="800" t="str">
        <f t="shared" si="42"/>
        <v/>
      </c>
      <c r="G228" s="800" t="str">
        <f t="shared" si="42"/>
        <v/>
      </c>
      <c r="H228" s="800">
        <f t="shared" si="42"/>
        <v>0</v>
      </c>
      <c r="I228" s="800">
        <f t="shared" si="42"/>
        <v>0</v>
      </c>
      <c r="J228" s="800">
        <f t="shared" si="42"/>
        <v>0</v>
      </c>
    </row>
    <row r="229" spans="1:10" s="783" customFormat="1">
      <c r="A229" s="143"/>
      <c r="B229" s="842" t="str">
        <f>IF(Setup!C67="","",Setup!C67)</f>
        <v/>
      </c>
      <c r="C229" s="791"/>
      <c r="D229" s="800" t="str">
        <f t="shared" si="43"/>
        <v/>
      </c>
      <c r="E229" s="800" t="str">
        <f t="shared" si="42"/>
        <v/>
      </c>
      <c r="F229" s="800" t="str">
        <f t="shared" si="42"/>
        <v/>
      </c>
      <c r="G229" s="800" t="str">
        <f t="shared" si="42"/>
        <v/>
      </c>
      <c r="H229" s="800">
        <f t="shared" si="42"/>
        <v>0</v>
      </c>
      <c r="I229" s="800">
        <f t="shared" si="42"/>
        <v>0</v>
      </c>
      <c r="J229" s="800">
        <f t="shared" si="42"/>
        <v>0</v>
      </c>
    </row>
    <row r="230" spans="1:10" s="783" customFormat="1">
      <c r="A230" s="143"/>
      <c r="B230" s="842" t="str">
        <f>IF(Setup!C68="","",Setup!C68)</f>
        <v/>
      </c>
      <c r="C230" s="791"/>
      <c r="D230" s="800" t="str">
        <f t="shared" si="43"/>
        <v/>
      </c>
      <c r="E230" s="800" t="str">
        <f t="shared" si="42"/>
        <v/>
      </c>
      <c r="F230" s="800" t="str">
        <f t="shared" si="42"/>
        <v/>
      </c>
      <c r="G230" s="800" t="str">
        <f t="shared" si="42"/>
        <v/>
      </c>
      <c r="H230" s="800">
        <f t="shared" si="42"/>
        <v>0</v>
      </c>
      <c r="I230" s="800">
        <f t="shared" si="42"/>
        <v>0</v>
      </c>
      <c r="J230" s="800">
        <f t="shared" si="42"/>
        <v>0</v>
      </c>
    </row>
    <row r="231" spans="1:10" s="783" customFormat="1">
      <c r="A231" s="143"/>
      <c r="B231" s="842" t="str">
        <f>IF(Setup!C69="","",Setup!C69)</f>
        <v/>
      </c>
      <c r="C231" s="791"/>
      <c r="D231" s="800" t="str">
        <f t="shared" si="43"/>
        <v/>
      </c>
      <c r="E231" s="800" t="str">
        <f t="shared" si="42"/>
        <v/>
      </c>
      <c r="F231" s="800" t="str">
        <f t="shared" si="42"/>
        <v/>
      </c>
      <c r="G231" s="800" t="str">
        <f t="shared" si="42"/>
        <v/>
      </c>
      <c r="H231" s="800">
        <f t="shared" si="42"/>
        <v>0</v>
      </c>
      <c r="I231" s="800">
        <f t="shared" si="42"/>
        <v>0</v>
      </c>
      <c r="J231" s="800">
        <f t="shared" si="42"/>
        <v>0</v>
      </c>
    </row>
    <row r="232" spans="1:10" s="783" customFormat="1">
      <c r="A232" s="143"/>
      <c r="B232" s="842" t="str">
        <f>IF(Setup!C70="","",Setup!C70)</f>
        <v/>
      </c>
      <c r="C232" s="791"/>
      <c r="D232" s="800" t="str">
        <f t="shared" si="43"/>
        <v/>
      </c>
      <c r="E232" s="800" t="str">
        <f t="shared" si="42"/>
        <v/>
      </c>
      <c r="F232" s="800" t="str">
        <f t="shared" si="42"/>
        <v/>
      </c>
      <c r="G232" s="800" t="str">
        <f t="shared" si="42"/>
        <v/>
      </c>
      <c r="H232" s="800">
        <f t="shared" si="42"/>
        <v>0</v>
      </c>
      <c r="I232" s="800">
        <f t="shared" si="42"/>
        <v>0</v>
      </c>
      <c r="J232" s="800">
        <f t="shared" si="42"/>
        <v>0</v>
      </c>
    </row>
    <row r="233" spans="1:10" s="783" customFormat="1">
      <c r="A233" s="143"/>
      <c r="B233" s="842" t="str">
        <f>IF(Setup!C71="","",Setup!C71)</f>
        <v/>
      </c>
      <c r="C233" s="791"/>
      <c r="D233" s="800" t="str">
        <f t="shared" si="43"/>
        <v/>
      </c>
      <c r="E233" s="800" t="str">
        <f t="shared" si="42"/>
        <v/>
      </c>
      <c r="F233" s="800" t="str">
        <f t="shared" si="42"/>
        <v/>
      </c>
      <c r="G233" s="800" t="str">
        <f t="shared" si="42"/>
        <v/>
      </c>
      <c r="H233" s="800">
        <f t="shared" si="42"/>
        <v>0</v>
      </c>
      <c r="I233" s="800">
        <f t="shared" si="42"/>
        <v>0</v>
      </c>
      <c r="J233" s="800">
        <f t="shared" si="42"/>
        <v>0</v>
      </c>
    </row>
    <row r="234" spans="1:10" s="783" customFormat="1">
      <c r="A234" s="143"/>
      <c r="B234" s="842" t="str">
        <f>IF(Setup!C72="","",Setup!C72)</f>
        <v/>
      </c>
      <c r="C234" s="791"/>
      <c r="D234" s="800" t="str">
        <f t="shared" si="43"/>
        <v/>
      </c>
      <c r="E234" s="800" t="str">
        <f t="shared" si="42"/>
        <v/>
      </c>
      <c r="F234" s="800" t="str">
        <f t="shared" si="42"/>
        <v/>
      </c>
      <c r="G234" s="800" t="str">
        <f t="shared" si="42"/>
        <v/>
      </c>
      <c r="H234" s="800">
        <f t="shared" si="42"/>
        <v>0</v>
      </c>
      <c r="I234" s="800">
        <f t="shared" si="42"/>
        <v>0</v>
      </c>
      <c r="J234" s="800">
        <f t="shared" si="42"/>
        <v>0</v>
      </c>
    </row>
    <row r="235" spans="1:10" s="783" customFormat="1">
      <c r="A235" s="143"/>
      <c r="B235" s="842" t="str">
        <f>IF(Setup!C73="","",Setup!C73)</f>
        <v/>
      </c>
      <c r="C235" s="791"/>
      <c r="D235" s="800" t="str">
        <f t="shared" si="43"/>
        <v/>
      </c>
      <c r="E235" s="800" t="str">
        <f t="shared" si="42"/>
        <v/>
      </c>
      <c r="F235" s="800" t="str">
        <f t="shared" si="42"/>
        <v/>
      </c>
      <c r="G235" s="800" t="str">
        <f t="shared" si="42"/>
        <v/>
      </c>
      <c r="H235" s="800">
        <f t="shared" si="42"/>
        <v>0</v>
      </c>
      <c r="I235" s="800">
        <f t="shared" si="42"/>
        <v>0</v>
      </c>
      <c r="J235" s="800">
        <f t="shared" si="42"/>
        <v>0</v>
      </c>
    </row>
    <row r="236" spans="1:10" s="783" customFormat="1">
      <c r="A236" s="143"/>
      <c r="B236" s="842" t="str">
        <f>IF(Setup!C74="","",Setup!C74)</f>
        <v/>
      </c>
      <c r="C236" s="791"/>
      <c r="D236" s="800" t="str">
        <f t="shared" si="43"/>
        <v/>
      </c>
      <c r="E236" s="800" t="str">
        <f t="shared" si="42"/>
        <v/>
      </c>
      <c r="F236" s="800" t="str">
        <f t="shared" si="42"/>
        <v/>
      </c>
      <c r="G236" s="800" t="str">
        <f t="shared" si="42"/>
        <v/>
      </c>
      <c r="H236" s="800">
        <f t="shared" ref="E236:J238" si="44">IF(ISERROR(H$19*$C236),"",(H$19*$C236))</f>
        <v>0</v>
      </c>
      <c r="I236" s="800">
        <f t="shared" si="44"/>
        <v>0</v>
      </c>
      <c r="J236" s="800">
        <f t="shared" si="44"/>
        <v>0</v>
      </c>
    </row>
    <row r="237" spans="1:10" s="783" customFormat="1">
      <c r="A237" s="143"/>
      <c r="B237" s="842" t="str">
        <f>IF(Setup!C75="","",Setup!C75)</f>
        <v/>
      </c>
      <c r="C237" s="791"/>
      <c r="D237" s="800" t="str">
        <f t="shared" si="43"/>
        <v/>
      </c>
      <c r="E237" s="800" t="str">
        <f t="shared" si="44"/>
        <v/>
      </c>
      <c r="F237" s="800" t="str">
        <f t="shared" si="44"/>
        <v/>
      </c>
      <c r="G237" s="800" t="str">
        <f t="shared" si="44"/>
        <v/>
      </c>
      <c r="H237" s="800">
        <f t="shared" si="44"/>
        <v>0</v>
      </c>
      <c r="I237" s="800">
        <f t="shared" si="44"/>
        <v>0</v>
      </c>
      <c r="J237" s="800">
        <f t="shared" si="44"/>
        <v>0</v>
      </c>
    </row>
    <row r="238" spans="1:10" s="783" customFormat="1">
      <c r="A238" s="143"/>
      <c r="B238" s="842" t="str">
        <f>IF(Setup!C76="","",Setup!C76)</f>
        <v/>
      </c>
      <c r="C238" s="791"/>
      <c r="D238" s="800" t="str">
        <f t="shared" si="43"/>
        <v/>
      </c>
      <c r="E238" s="800" t="str">
        <f t="shared" si="44"/>
        <v/>
      </c>
      <c r="F238" s="800" t="str">
        <f t="shared" si="44"/>
        <v/>
      </c>
      <c r="G238" s="800" t="str">
        <f t="shared" si="44"/>
        <v/>
      </c>
      <c r="H238" s="800">
        <f t="shared" si="44"/>
        <v>0</v>
      </c>
      <c r="I238" s="800">
        <f t="shared" si="44"/>
        <v>0</v>
      </c>
      <c r="J238" s="800">
        <f t="shared" si="44"/>
        <v>0</v>
      </c>
    </row>
    <row r="239" spans="1:10" s="783" customFormat="1">
      <c r="A239" s="143"/>
      <c r="B239" s="842" t="str">
        <f>IF(Setup!C77="","",Setup!C77)</f>
        <v/>
      </c>
      <c r="C239" s="791"/>
      <c r="D239" s="800" t="str">
        <f t="shared" si="43"/>
        <v/>
      </c>
      <c r="E239" s="800" t="str">
        <f t="shared" si="42"/>
        <v/>
      </c>
      <c r="F239" s="800" t="str">
        <f t="shared" si="42"/>
        <v/>
      </c>
      <c r="G239" s="800" t="str">
        <f t="shared" si="42"/>
        <v/>
      </c>
      <c r="H239" s="800">
        <f t="shared" si="42"/>
        <v>0</v>
      </c>
      <c r="I239" s="800">
        <f t="shared" si="42"/>
        <v>0</v>
      </c>
      <c r="J239" s="800">
        <f t="shared" si="42"/>
        <v>0</v>
      </c>
    </row>
    <row r="240" spans="1:10" s="783" customFormat="1">
      <c r="A240" s="143"/>
      <c r="B240" s="842" t="str">
        <f>IF(Setup!C78="","",Setup!C78)</f>
        <v/>
      </c>
      <c r="C240" s="791"/>
      <c r="D240" s="800" t="str">
        <f t="shared" si="43"/>
        <v/>
      </c>
      <c r="E240" s="800" t="str">
        <f t="shared" si="43"/>
        <v/>
      </c>
      <c r="F240" s="800" t="str">
        <f t="shared" si="43"/>
        <v/>
      </c>
      <c r="G240" s="800" t="str">
        <f t="shared" si="43"/>
        <v/>
      </c>
      <c r="H240" s="800">
        <f t="shared" si="43"/>
        <v>0</v>
      </c>
      <c r="I240" s="800">
        <f t="shared" si="43"/>
        <v>0</v>
      </c>
      <c r="J240" s="800">
        <f t="shared" si="43"/>
        <v>0</v>
      </c>
    </row>
    <row r="241" spans="1:10" s="783" customFormat="1">
      <c r="A241" s="143"/>
      <c r="B241" s="842" t="str">
        <f>IF(Setup!C79="","",Setup!C79)</f>
        <v/>
      </c>
      <c r="C241" s="791"/>
      <c r="D241" s="800" t="str">
        <f t="shared" si="43"/>
        <v/>
      </c>
      <c r="E241" s="800" t="str">
        <f t="shared" si="43"/>
        <v/>
      </c>
      <c r="F241" s="800" t="str">
        <f t="shared" si="43"/>
        <v/>
      </c>
      <c r="G241" s="800" t="str">
        <f t="shared" si="43"/>
        <v/>
      </c>
      <c r="H241" s="800">
        <f t="shared" si="43"/>
        <v>0</v>
      </c>
      <c r="I241" s="800">
        <f t="shared" si="43"/>
        <v>0</v>
      </c>
      <c r="J241" s="800">
        <f t="shared" si="43"/>
        <v>0</v>
      </c>
    </row>
    <row r="242" spans="1:10" s="783" customFormat="1">
      <c r="A242" s="143"/>
      <c r="B242" s="842" t="str">
        <f>IF(Setup!C80="","",Setup!C80)</f>
        <v/>
      </c>
      <c r="C242" s="791"/>
      <c r="D242" s="800" t="str">
        <f t="shared" si="43"/>
        <v/>
      </c>
      <c r="E242" s="800" t="str">
        <f t="shared" si="43"/>
        <v/>
      </c>
      <c r="F242" s="800" t="str">
        <f t="shared" si="43"/>
        <v/>
      </c>
      <c r="G242" s="800" t="str">
        <f t="shared" si="43"/>
        <v/>
      </c>
      <c r="H242" s="800">
        <f t="shared" si="43"/>
        <v>0</v>
      </c>
      <c r="I242" s="800">
        <f t="shared" si="43"/>
        <v>0</v>
      </c>
      <c r="J242" s="800">
        <f t="shared" si="43"/>
        <v>0</v>
      </c>
    </row>
    <row r="243" spans="1:10" s="783" customFormat="1">
      <c r="A243" s="143"/>
      <c r="B243" s="842" t="str">
        <f>IF(Setup!C81="","",Setup!C81)</f>
        <v/>
      </c>
      <c r="C243" s="791"/>
      <c r="D243" s="800" t="str">
        <f t="shared" si="43"/>
        <v/>
      </c>
      <c r="E243" s="800" t="str">
        <f t="shared" si="43"/>
        <v/>
      </c>
      <c r="F243" s="800" t="str">
        <f t="shared" si="43"/>
        <v/>
      </c>
      <c r="G243" s="800" t="str">
        <f t="shared" si="43"/>
        <v/>
      </c>
      <c r="H243" s="800">
        <f t="shared" si="43"/>
        <v>0</v>
      </c>
      <c r="I243" s="800">
        <f t="shared" si="43"/>
        <v>0</v>
      </c>
      <c r="J243" s="800">
        <f t="shared" si="43"/>
        <v>0</v>
      </c>
    </row>
    <row r="244" spans="1:10" s="783" customFormat="1">
      <c r="A244" s="143"/>
      <c r="B244" s="842" t="str">
        <f>IF(Setup!C82="","",Setup!C82)</f>
        <v/>
      </c>
      <c r="C244" s="791"/>
      <c r="D244" s="800" t="str">
        <f t="shared" si="43"/>
        <v/>
      </c>
      <c r="E244" s="800" t="str">
        <f t="shared" si="43"/>
        <v/>
      </c>
      <c r="F244" s="800" t="str">
        <f t="shared" si="43"/>
        <v/>
      </c>
      <c r="G244" s="800" t="str">
        <f t="shared" si="43"/>
        <v/>
      </c>
      <c r="H244" s="800">
        <f t="shared" si="43"/>
        <v>0</v>
      </c>
      <c r="I244" s="800">
        <f t="shared" si="43"/>
        <v>0</v>
      </c>
      <c r="J244" s="800">
        <f t="shared" si="43"/>
        <v>0</v>
      </c>
    </row>
    <row r="245" spans="1:10" s="783" customFormat="1">
      <c r="A245" s="143"/>
      <c r="B245" s="842" t="str">
        <f>IF(Setup!C83="","",Setup!C83)</f>
        <v/>
      </c>
      <c r="C245" s="791"/>
      <c r="D245" s="800" t="str">
        <f t="shared" si="43"/>
        <v/>
      </c>
      <c r="E245" s="800" t="str">
        <f t="shared" si="42"/>
        <v/>
      </c>
      <c r="F245" s="800" t="str">
        <f t="shared" si="42"/>
        <v/>
      </c>
      <c r="G245" s="800" t="str">
        <f t="shared" si="42"/>
        <v/>
      </c>
      <c r="H245" s="800">
        <f t="shared" si="42"/>
        <v>0</v>
      </c>
      <c r="I245" s="800">
        <f t="shared" si="42"/>
        <v>0</v>
      </c>
      <c r="J245" s="800">
        <f t="shared" si="42"/>
        <v>0</v>
      </c>
    </row>
    <row r="246" spans="1:10" s="783" customFormat="1">
      <c r="A246" s="143"/>
      <c r="B246" s="842" t="str">
        <f>IF(Setup!C84="","",Setup!C84)</f>
        <v/>
      </c>
      <c r="C246" s="791"/>
      <c r="D246" s="800" t="str">
        <f>IF(ISERROR(D$19*$C246),"",(D$19*$C246))</f>
        <v/>
      </c>
      <c r="E246" s="800" t="str">
        <f t="shared" si="42"/>
        <v/>
      </c>
      <c r="F246" s="800" t="str">
        <f t="shared" si="42"/>
        <v/>
      </c>
      <c r="G246" s="800" t="str">
        <f t="shared" si="42"/>
        <v/>
      </c>
      <c r="H246" s="800">
        <f t="shared" si="42"/>
        <v>0</v>
      </c>
      <c r="I246" s="800">
        <f t="shared" si="42"/>
        <v>0</v>
      </c>
      <c r="J246" s="800">
        <f t="shared" si="42"/>
        <v>0</v>
      </c>
    </row>
    <row r="247" spans="1:10" s="783" customFormat="1">
      <c r="A247" s="143"/>
      <c r="B247" s="842" t="str">
        <f>IF(Setup!C85="","",Setup!C85)</f>
        <v/>
      </c>
      <c r="C247" s="791"/>
      <c r="D247" s="800" t="str">
        <f t="shared" si="43"/>
        <v/>
      </c>
      <c r="E247" s="800" t="str">
        <f t="shared" si="42"/>
        <v/>
      </c>
      <c r="F247" s="800" t="str">
        <f t="shared" si="42"/>
        <v/>
      </c>
      <c r="G247" s="800" t="str">
        <f t="shared" si="42"/>
        <v/>
      </c>
      <c r="H247" s="800">
        <f t="shared" si="42"/>
        <v>0</v>
      </c>
      <c r="I247" s="800">
        <f t="shared" si="42"/>
        <v>0</v>
      </c>
      <c r="J247" s="800">
        <f t="shared" si="42"/>
        <v>0</v>
      </c>
    </row>
    <row r="248" spans="1:10" s="783" customFormat="1">
      <c r="A248" s="143"/>
      <c r="B248" s="842" t="str">
        <f>IF(Setup!C86="","",Setup!C86)</f>
        <v/>
      </c>
      <c r="C248" s="791"/>
      <c r="D248" s="800" t="str">
        <f t="shared" si="43"/>
        <v/>
      </c>
      <c r="E248" s="800" t="str">
        <f t="shared" si="42"/>
        <v/>
      </c>
      <c r="F248" s="800" t="str">
        <f t="shared" si="42"/>
        <v/>
      </c>
      <c r="G248" s="800" t="str">
        <f t="shared" si="42"/>
        <v/>
      </c>
      <c r="H248" s="800">
        <f t="shared" si="42"/>
        <v>0</v>
      </c>
      <c r="I248" s="800">
        <f t="shared" si="42"/>
        <v>0</v>
      </c>
      <c r="J248" s="800">
        <f t="shared" si="42"/>
        <v>0</v>
      </c>
    </row>
    <row r="249" spans="1:10" s="783" customFormat="1">
      <c r="A249" s="143"/>
      <c r="B249" s="842" t="str">
        <f>IF(Setup!C87="","",Setup!C87)</f>
        <v/>
      </c>
      <c r="C249" s="791"/>
      <c r="D249" s="800" t="str">
        <f t="shared" si="43"/>
        <v/>
      </c>
      <c r="E249" s="800" t="str">
        <f t="shared" si="42"/>
        <v/>
      </c>
      <c r="F249" s="800" t="str">
        <f t="shared" si="42"/>
        <v/>
      </c>
      <c r="G249" s="800" t="str">
        <f t="shared" si="42"/>
        <v/>
      </c>
      <c r="H249" s="800">
        <f t="shared" si="42"/>
        <v>0</v>
      </c>
      <c r="I249" s="800">
        <f t="shared" si="42"/>
        <v>0</v>
      </c>
      <c r="J249" s="800">
        <f t="shared" si="42"/>
        <v>0</v>
      </c>
    </row>
    <row r="250" spans="1:10" s="783" customFormat="1">
      <c r="A250" s="143"/>
      <c r="B250" s="842" t="str">
        <f>IF(Setup!C88="","",Setup!C88)</f>
        <v/>
      </c>
      <c r="C250" s="791"/>
      <c r="D250" s="800" t="str">
        <f t="shared" si="43"/>
        <v/>
      </c>
      <c r="E250" s="800" t="str">
        <f t="shared" si="42"/>
        <v/>
      </c>
      <c r="F250" s="800" t="str">
        <f t="shared" si="42"/>
        <v/>
      </c>
      <c r="G250" s="800" t="str">
        <f t="shared" si="42"/>
        <v/>
      </c>
      <c r="H250" s="800">
        <f t="shared" si="42"/>
        <v>0</v>
      </c>
      <c r="I250" s="800">
        <f t="shared" si="42"/>
        <v>0</v>
      </c>
      <c r="J250" s="800">
        <f t="shared" si="42"/>
        <v>0</v>
      </c>
    </row>
    <row r="251" spans="1:10" s="783" customFormat="1">
      <c r="A251" s="143"/>
      <c r="B251" s="842" t="str">
        <f>IF(Setup!C89="","",Setup!C89)</f>
        <v/>
      </c>
      <c r="C251" s="791"/>
      <c r="D251" s="800" t="str">
        <f t="shared" si="43"/>
        <v/>
      </c>
      <c r="E251" s="800" t="str">
        <f t="shared" si="42"/>
        <v/>
      </c>
      <c r="F251" s="800" t="str">
        <f t="shared" si="42"/>
        <v/>
      </c>
      <c r="G251" s="800" t="str">
        <f t="shared" si="42"/>
        <v/>
      </c>
      <c r="H251" s="800">
        <f t="shared" si="42"/>
        <v>0</v>
      </c>
      <c r="I251" s="800">
        <f t="shared" si="42"/>
        <v>0</v>
      </c>
      <c r="J251" s="800">
        <f t="shared" si="42"/>
        <v>0</v>
      </c>
    </row>
    <row r="252" spans="1:10" s="783" customFormat="1">
      <c r="A252" s="143"/>
      <c r="B252" s="842" t="str">
        <f>IF(Setup!C90="","",Setup!C90)</f>
        <v/>
      </c>
      <c r="C252" s="791"/>
      <c r="D252" s="800" t="str">
        <f t="shared" si="43"/>
        <v/>
      </c>
      <c r="E252" s="800" t="str">
        <f t="shared" si="42"/>
        <v/>
      </c>
      <c r="F252" s="800" t="str">
        <f t="shared" si="42"/>
        <v/>
      </c>
      <c r="G252" s="800" t="str">
        <f t="shared" si="42"/>
        <v/>
      </c>
      <c r="H252" s="800">
        <f t="shared" si="42"/>
        <v>0</v>
      </c>
      <c r="I252" s="800">
        <f t="shared" si="42"/>
        <v>0</v>
      </c>
      <c r="J252" s="800">
        <f t="shared" si="42"/>
        <v>0</v>
      </c>
    </row>
    <row r="253" spans="1:10" s="783" customFormat="1">
      <c r="A253" s="143"/>
      <c r="B253" s="842" t="str">
        <f>IF(Setup!C91="","",Setup!C91)</f>
        <v/>
      </c>
      <c r="C253" s="791"/>
      <c r="D253" s="800" t="str">
        <f t="shared" si="43"/>
        <v/>
      </c>
      <c r="E253" s="800" t="str">
        <f t="shared" si="42"/>
        <v/>
      </c>
      <c r="F253" s="800" t="str">
        <f t="shared" si="42"/>
        <v/>
      </c>
      <c r="G253" s="800" t="str">
        <f t="shared" si="42"/>
        <v/>
      </c>
      <c r="H253" s="800">
        <f t="shared" si="42"/>
        <v>0</v>
      </c>
      <c r="I253" s="800">
        <f t="shared" si="42"/>
        <v>0</v>
      </c>
      <c r="J253" s="800">
        <f t="shared" si="42"/>
        <v>0</v>
      </c>
    </row>
    <row r="254" spans="1:10" s="783" customFormat="1">
      <c r="A254" s="143"/>
      <c r="B254" s="842" t="str">
        <f>IF(Setup!C92="","",Setup!C92)</f>
        <v/>
      </c>
      <c r="C254" s="791"/>
      <c r="D254" s="800" t="str">
        <f t="shared" si="43"/>
        <v/>
      </c>
      <c r="E254" s="800" t="str">
        <f t="shared" si="42"/>
        <v/>
      </c>
      <c r="F254" s="800" t="str">
        <f t="shared" si="42"/>
        <v/>
      </c>
      <c r="G254" s="800" t="str">
        <f t="shared" si="42"/>
        <v/>
      </c>
      <c r="H254" s="800">
        <f t="shared" si="42"/>
        <v>0</v>
      </c>
      <c r="I254" s="800">
        <f t="shared" si="42"/>
        <v>0</v>
      </c>
      <c r="J254" s="800">
        <f t="shared" si="42"/>
        <v>0</v>
      </c>
    </row>
    <row r="255" spans="1:10" ht="13.5" thickBot="1">
      <c r="B255" s="842" t="str">
        <f>IF(Setup!C93="","",Setup!C93)</f>
        <v/>
      </c>
      <c r="C255" s="567"/>
      <c r="D255" s="589" t="str">
        <f t="shared" si="43"/>
        <v/>
      </c>
      <c r="E255" s="589" t="str">
        <f t="shared" si="42"/>
        <v/>
      </c>
      <c r="F255" s="589" t="str">
        <f t="shared" si="42"/>
        <v/>
      </c>
      <c r="G255" s="589" t="str">
        <f t="shared" si="42"/>
        <v/>
      </c>
      <c r="H255" s="589">
        <f t="shared" si="42"/>
        <v>0</v>
      </c>
      <c r="I255" s="589">
        <f t="shared" si="42"/>
        <v>0</v>
      </c>
      <c r="J255" s="589">
        <f t="shared" si="42"/>
        <v>0</v>
      </c>
    </row>
    <row r="256" spans="1:10" ht="13.5" thickBot="1">
      <c r="B256" s="415" t="s">
        <v>0</v>
      </c>
      <c r="C256" s="590">
        <f>IF(ISERROR(C205+C154),"",(C205+C154))</f>
        <v>0</v>
      </c>
      <c r="D256" s="590">
        <f t="shared" ref="D256:J256" si="45">IF(ISERROR(D205+D154),"",(D205+D154))</f>
        <v>0</v>
      </c>
      <c r="E256" s="590">
        <f t="shared" si="45"/>
        <v>0</v>
      </c>
      <c r="F256" s="590">
        <f t="shared" si="45"/>
        <v>0</v>
      </c>
      <c r="G256" s="590">
        <f t="shared" si="45"/>
        <v>0</v>
      </c>
      <c r="H256" s="590">
        <f t="shared" si="45"/>
        <v>0</v>
      </c>
      <c r="I256" s="590">
        <f t="shared" si="45"/>
        <v>0</v>
      </c>
      <c r="J256" s="591">
        <f t="shared" si="45"/>
        <v>0</v>
      </c>
    </row>
    <row r="257" spans="1:10" ht="13.5" thickBot="1">
      <c r="B257" s="416"/>
      <c r="C257" s="592"/>
      <c r="D257" s="592"/>
      <c r="E257" s="592"/>
      <c r="F257" s="592"/>
      <c r="G257" s="593"/>
      <c r="H257" s="594"/>
      <c r="I257" s="594"/>
      <c r="J257" s="583"/>
    </row>
    <row r="258" spans="1:10" ht="13.5" thickBot="1">
      <c r="B258" s="421" t="s">
        <v>6</v>
      </c>
      <c r="C258" s="595">
        <f>IF(ISERROR(C150-C256),"",(C150-C256))</f>
        <v>0</v>
      </c>
      <c r="D258" s="595">
        <f t="shared" ref="D258:J258" si="46">IF(ISERROR(D150-D256),"",(D150-D256))</f>
        <v>0</v>
      </c>
      <c r="E258" s="595">
        <f t="shared" si="46"/>
        <v>0</v>
      </c>
      <c r="F258" s="595">
        <f t="shared" si="46"/>
        <v>0</v>
      </c>
      <c r="G258" s="595">
        <f t="shared" si="46"/>
        <v>0</v>
      </c>
      <c r="H258" s="595">
        <f t="shared" si="46"/>
        <v>0</v>
      </c>
      <c r="I258" s="595">
        <f t="shared" si="46"/>
        <v>0</v>
      </c>
      <c r="J258" s="596">
        <f t="shared" si="46"/>
        <v>0</v>
      </c>
    </row>
    <row r="259" spans="1:10">
      <c r="B259" s="416"/>
      <c r="C259" s="7"/>
      <c r="D259" s="7"/>
      <c r="E259" s="7"/>
      <c r="F259" s="7"/>
      <c r="G259" s="8"/>
      <c r="H259" s="9"/>
      <c r="I259" s="9"/>
    </row>
    <row r="260" spans="1:10" ht="15">
      <c r="B260" s="422" t="s">
        <v>144</v>
      </c>
      <c r="C260" s="7"/>
      <c r="D260" s="7"/>
      <c r="E260" s="7"/>
      <c r="F260" s="7"/>
      <c r="G260" s="8"/>
      <c r="H260" s="9"/>
      <c r="I260" s="9"/>
    </row>
    <row r="261" spans="1:10">
      <c r="B261" s="423" t="str">
        <f>'Input-IS Y1'!B261</f>
        <v xml:space="preserve">Cells with Formulas are Lightly Highlighted </v>
      </c>
      <c r="C261" s="7"/>
      <c r="D261" s="7"/>
      <c r="E261" s="7"/>
      <c r="F261" s="7"/>
      <c r="G261" s="8"/>
      <c r="H261" s="9"/>
      <c r="I261" s="9"/>
    </row>
    <row r="262" spans="1:10" ht="22.5" customHeight="1">
      <c r="B262" s="17"/>
      <c r="D262" s="143">
        <v>3</v>
      </c>
      <c r="E262" s="143">
        <v>4</v>
      </c>
      <c r="F262" s="143">
        <v>5</v>
      </c>
      <c r="G262" s="143">
        <v>6</v>
      </c>
      <c r="H262" s="143">
        <v>7</v>
      </c>
      <c r="I262" s="143">
        <v>8</v>
      </c>
      <c r="J262" s="143">
        <v>9</v>
      </c>
    </row>
    <row r="263" spans="1:10" s="23" customFormat="1" ht="16.5" customHeight="1">
      <c r="A263" s="145"/>
      <c r="B263" s="424" t="s">
        <v>30</v>
      </c>
      <c r="C263" s="425"/>
      <c r="D263" s="756">
        <f>B6</f>
        <v>2018</v>
      </c>
      <c r="E263" s="426"/>
      <c r="F263" s="426"/>
      <c r="G263" s="426"/>
      <c r="H263" s="426"/>
      <c r="I263" s="426"/>
      <c r="J263" s="426"/>
    </row>
    <row r="264" spans="1:10" s="23" customFormat="1" ht="12" customHeight="1">
      <c r="A264" s="145"/>
      <c r="B264" s="429"/>
      <c r="C264" s="426"/>
      <c r="D264" s="426"/>
      <c r="E264" s="426"/>
      <c r="F264" s="426"/>
      <c r="G264" s="426"/>
      <c r="H264" s="426"/>
      <c r="I264" s="426"/>
      <c r="J264" s="426"/>
    </row>
    <row r="265" spans="1:10" s="23" customFormat="1" ht="12" customHeight="1" thickBot="1">
      <c r="A265" s="145"/>
      <c r="B265" s="413" t="s">
        <v>45</v>
      </c>
      <c r="C265" s="414"/>
      <c r="D265" s="439" t="str">
        <f>D152</f>
        <v>Training</v>
      </c>
      <c r="E265" s="439" t="str">
        <f t="shared" ref="E265:J265" si="47">E152</f>
        <v>Conference</v>
      </c>
      <c r="F265" s="439" t="str">
        <f t="shared" si="47"/>
        <v>Research</v>
      </c>
      <c r="G265" s="439" t="str">
        <f t="shared" si="47"/>
        <v>Publications</v>
      </c>
      <c r="H265" s="439" t="str">
        <f t="shared" si="47"/>
        <v/>
      </c>
      <c r="I265" s="439" t="str">
        <f t="shared" si="47"/>
        <v/>
      </c>
      <c r="J265" s="439" t="str">
        <f t="shared" si="47"/>
        <v/>
      </c>
    </row>
    <row r="266" spans="1:10" s="23" customFormat="1" ht="12" customHeight="1">
      <c r="A266" s="145"/>
      <c r="B266" s="743" t="s">
        <v>31</v>
      </c>
      <c r="C266" s="749"/>
      <c r="D266" s="754"/>
      <c r="E266" s="754"/>
      <c r="F266" s="754"/>
      <c r="G266" s="754"/>
      <c r="H266" s="754"/>
      <c r="I266" s="754"/>
      <c r="J266" s="748"/>
    </row>
    <row r="267" spans="1:10">
      <c r="B267" s="743" t="s">
        <v>69</v>
      </c>
      <c r="C267" s="751"/>
      <c r="D267" s="754"/>
      <c r="E267" s="754"/>
      <c r="F267" s="754"/>
      <c r="G267" s="754"/>
      <c r="H267" s="754"/>
      <c r="I267" s="754"/>
      <c r="J267" s="748"/>
    </row>
    <row r="268" spans="1:10">
      <c r="B268" s="433" t="s">
        <v>32</v>
      </c>
      <c r="C268" s="434"/>
      <c r="D268" s="623">
        <f>IF(ISERROR('Input-IS Y8'!D$256/D$266),0,'Input-IS Y8'!D$256/D$266)</f>
        <v>0</v>
      </c>
      <c r="E268" s="623">
        <f>IF(ISERROR('Input-IS Y8'!E$256/E$266),0,'Input-IS Y8'!E$256/E$266)</f>
        <v>0</v>
      </c>
      <c r="F268" s="623">
        <f>IF(ISERROR('Input-IS Y8'!F$256/F$266),0,'Input-IS Y8'!F$256/F$266)</f>
        <v>0</v>
      </c>
      <c r="G268" s="623">
        <f>IF(ISERROR('Input-IS Y8'!G$256/G$266),0,'Input-IS Y8'!G$256/G$266)</f>
        <v>0</v>
      </c>
      <c r="H268" s="623">
        <f>IF(ISERROR('Input-IS Y8'!H$256/H$266),0,'Input-IS Y8'!H$256/H$266)</f>
        <v>0</v>
      </c>
      <c r="I268" s="623">
        <f>IF(ISERROR('Input-IS Y8'!I$256/I$266),0,'Input-IS Y8'!I$256/I$266)</f>
        <v>0</v>
      </c>
      <c r="J268" s="579">
        <f>IF(ISERROR('Input-IS Y8'!J$256/J$266),0,'Input-IS Y8'!J$256/J$266)</f>
        <v>0</v>
      </c>
    </row>
    <row r="269" spans="1:10">
      <c r="B269" s="433" t="s">
        <v>70</v>
      </c>
      <c r="C269" s="434"/>
      <c r="D269" s="623">
        <f t="shared" ref="D269:J269" si="48">IF(D270&gt;=0,0,-D270)</f>
        <v>0</v>
      </c>
      <c r="E269" s="623">
        <f t="shared" si="48"/>
        <v>0</v>
      </c>
      <c r="F269" s="623">
        <f t="shared" si="48"/>
        <v>0</v>
      </c>
      <c r="G269" s="623">
        <f t="shared" si="48"/>
        <v>0</v>
      </c>
      <c r="H269" s="623">
        <f t="shared" si="48"/>
        <v>0</v>
      </c>
      <c r="I269" s="623">
        <f t="shared" si="48"/>
        <v>0</v>
      </c>
      <c r="J269" s="579">
        <f t="shared" si="48"/>
        <v>0</v>
      </c>
    </row>
    <row r="270" spans="1:10">
      <c r="B270" s="433" t="s">
        <v>44</v>
      </c>
      <c r="C270" s="434"/>
      <c r="D270" s="623">
        <f t="shared" ref="D270:J270" si="49">IF(D268="",0,D267-D268)</f>
        <v>0</v>
      </c>
      <c r="E270" s="623">
        <f t="shared" si="49"/>
        <v>0</v>
      </c>
      <c r="F270" s="623">
        <f t="shared" si="49"/>
        <v>0</v>
      </c>
      <c r="G270" s="623">
        <f t="shared" si="49"/>
        <v>0</v>
      </c>
      <c r="H270" s="623">
        <f t="shared" si="49"/>
        <v>0</v>
      </c>
      <c r="I270" s="623">
        <f t="shared" si="49"/>
        <v>0</v>
      </c>
      <c r="J270" s="579">
        <f t="shared" si="49"/>
        <v>0</v>
      </c>
    </row>
    <row r="271" spans="1:10">
      <c r="B271" s="433" t="s">
        <v>33</v>
      </c>
      <c r="C271" s="434"/>
      <c r="D271" s="623">
        <f>IF(ISERROR('Input-IS Y8'!D150/D266),0,'Input-IS Y8'!D150/D266)</f>
        <v>0</v>
      </c>
      <c r="E271" s="623">
        <f>IF(ISERROR('Input-IS Y8'!E150/E266),0,'Input-IS Y8'!E150/E266)</f>
        <v>0</v>
      </c>
      <c r="F271" s="623">
        <f>IF(ISERROR('Input-IS Y8'!F150/F266),0,'Input-IS Y8'!F150/F266)</f>
        <v>0</v>
      </c>
      <c r="G271" s="623">
        <f>IF(ISERROR('Input-IS Y8'!G150/G266),0,'Input-IS Y8'!G150/G266)</f>
        <v>0</v>
      </c>
      <c r="H271" s="623">
        <f>IF(ISERROR('Input-IS Y8'!H150/H266),0,'Input-IS Y8'!H150/H266)</f>
        <v>0</v>
      </c>
      <c r="I271" s="623">
        <f>IF(ISERROR('Input-IS Y8'!I150/I266),0,'Input-IS Y8'!I150/I266)</f>
        <v>0</v>
      </c>
      <c r="J271" s="579">
        <f>IF(ISERROR('Input-IS Y8'!J150/J266),0,'Input-IS Y8'!J150/J266)</f>
        <v>0</v>
      </c>
    </row>
    <row r="272" spans="1:10">
      <c r="B272" s="433" t="s">
        <v>34</v>
      </c>
      <c r="C272" s="434"/>
      <c r="D272" s="623">
        <f t="shared" ref="D272:J272" si="50">IF(ISERROR(D271-D268),"",D271-D268)</f>
        <v>0</v>
      </c>
      <c r="E272" s="623">
        <f t="shared" si="50"/>
        <v>0</v>
      </c>
      <c r="F272" s="623">
        <f t="shared" si="50"/>
        <v>0</v>
      </c>
      <c r="G272" s="623">
        <f t="shared" si="50"/>
        <v>0</v>
      </c>
      <c r="H272" s="623">
        <f t="shared" si="50"/>
        <v>0</v>
      </c>
      <c r="I272" s="623">
        <f t="shared" si="50"/>
        <v>0</v>
      </c>
      <c r="J272" s="579">
        <f t="shared" si="50"/>
        <v>0</v>
      </c>
    </row>
    <row r="273" spans="2:10">
      <c r="B273" s="435" t="s">
        <v>47</v>
      </c>
      <c r="C273" s="436"/>
      <c r="D273" s="626" t="str">
        <f t="shared" ref="D273:J273" si="51">IF(ISERROR(D272/D271),"",D272/D271)</f>
        <v/>
      </c>
      <c r="E273" s="626" t="str">
        <f t="shared" si="51"/>
        <v/>
      </c>
      <c r="F273" s="626" t="str">
        <f t="shared" si="51"/>
        <v/>
      </c>
      <c r="G273" s="626" t="str">
        <f t="shared" si="51"/>
        <v/>
      </c>
      <c r="H273" s="626" t="str">
        <f t="shared" si="51"/>
        <v/>
      </c>
      <c r="I273" s="626" t="str">
        <f t="shared" si="51"/>
        <v/>
      </c>
      <c r="J273" s="604" t="str">
        <f t="shared" si="51"/>
        <v/>
      </c>
    </row>
    <row r="274" spans="2:10" ht="15">
      <c r="B274" s="429"/>
      <c r="C274" s="426"/>
      <c r="D274" s="426"/>
      <c r="E274" s="426"/>
      <c r="F274" s="426"/>
      <c r="G274" s="426"/>
      <c r="H274" s="426"/>
      <c r="I274" s="426"/>
      <c r="J274" s="426"/>
    </row>
    <row r="275" spans="2:10" ht="13.5" thickBot="1">
      <c r="B275" s="437" t="s">
        <v>35</v>
      </c>
      <c r="C275" s="438" t="s">
        <v>1</v>
      </c>
      <c r="D275" s="439" t="str">
        <f t="shared" ref="D275:J275" si="52">D265</f>
        <v>Training</v>
      </c>
      <c r="E275" s="439" t="str">
        <f t="shared" si="52"/>
        <v>Conference</v>
      </c>
      <c r="F275" s="439" t="str">
        <f t="shared" si="52"/>
        <v>Research</v>
      </c>
      <c r="G275" s="439" t="str">
        <f t="shared" si="52"/>
        <v>Publications</v>
      </c>
      <c r="H275" s="439" t="str">
        <f t="shared" si="52"/>
        <v/>
      </c>
      <c r="I275" s="439" t="str">
        <f t="shared" si="52"/>
        <v/>
      </c>
      <c r="J275" s="439" t="str">
        <f t="shared" si="52"/>
        <v/>
      </c>
    </row>
    <row r="276" spans="2:10">
      <c r="B276" s="433" t="s">
        <v>7</v>
      </c>
      <c r="C276" s="623">
        <f>'Input-IS Y8'!C150</f>
        <v>0</v>
      </c>
      <c r="D276" s="623">
        <f>'Input-IS Y8'!D150</f>
        <v>0</v>
      </c>
      <c r="E276" s="623">
        <f>'Input-IS Y8'!E150</f>
        <v>0</v>
      </c>
      <c r="F276" s="623">
        <f>'Input-IS Y8'!F150</f>
        <v>0</v>
      </c>
      <c r="G276" s="623">
        <f>'Input-IS Y8'!G150</f>
        <v>0</v>
      </c>
      <c r="H276" s="623">
        <f>'Input-IS Y8'!H150</f>
        <v>0</v>
      </c>
      <c r="I276" s="623">
        <f>'Input-IS Y8'!I150</f>
        <v>0</v>
      </c>
      <c r="J276" s="623">
        <f>'Input-IS Y8'!J150</f>
        <v>0</v>
      </c>
    </row>
    <row r="277" spans="2:10">
      <c r="B277" s="433" t="s">
        <v>36</v>
      </c>
      <c r="C277" s="623">
        <f>'Input-IS Y8'!C256</f>
        <v>0</v>
      </c>
      <c r="D277" s="623">
        <f>'Input-IS Y8'!D256</f>
        <v>0</v>
      </c>
      <c r="E277" s="623">
        <f>'Input-IS Y8'!E256</f>
        <v>0</v>
      </c>
      <c r="F277" s="623">
        <f>'Input-IS Y8'!F256</f>
        <v>0</v>
      </c>
      <c r="G277" s="623">
        <f>'Input-IS Y8'!G256</f>
        <v>0</v>
      </c>
      <c r="H277" s="623">
        <f>'Input-IS Y8'!H256</f>
        <v>0</v>
      </c>
      <c r="I277" s="623">
        <f>'Input-IS Y8'!I256</f>
        <v>0</v>
      </c>
      <c r="J277" s="623">
        <f>'Input-IS Y8'!J256</f>
        <v>0</v>
      </c>
    </row>
    <row r="278" spans="2:10">
      <c r="B278" s="433" t="s">
        <v>34</v>
      </c>
      <c r="C278" s="623">
        <f t="shared" ref="C278:J278" si="53">C276-C277</f>
        <v>0</v>
      </c>
      <c r="D278" s="623">
        <f t="shared" si="53"/>
        <v>0</v>
      </c>
      <c r="E278" s="623">
        <f t="shared" si="53"/>
        <v>0</v>
      </c>
      <c r="F278" s="623">
        <f t="shared" si="53"/>
        <v>0</v>
      </c>
      <c r="G278" s="623">
        <f t="shared" si="53"/>
        <v>0</v>
      </c>
      <c r="H278" s="623">
        <f t="shared" si="53"/>
        <v>0</v>
      </c>
      <c r="I278" s="623">
        <f t="shared" si="53"/>
        <v>0</v>
      </c>
      <c r="J278" s="623">
        <f t="shared" si="53"/>
        <v>0</v>
      </c>
    </row>
    <row r="279" spans="2:10">
      <c r="B279" s="435" t="s">
        <v>46</v>
      </c>
      <c r="C279" s="626" t="str">
        <f>IF(ISERROR(C278/$C$278),"",C278/$C$278)</f>
        <v/>
      </c>
      <c r="D279" s="604" t="e">
        <f t="shared" ref="D279:J279" si="54">IF(D278/$C$278&lt;0,0,(D278/$C$278))</f>
        <v>#DIV/0!</v>
      </c>
      <c r="E279" s="604" t="e">
        <f t="shared" si="54"/>
        <v>#DIV/0!</v>
      </c>
      <c r="F279" s="604" t="e">
        <f t="shared" si="54"/>
        <v>#DIV/0!</v>
      </c>
      <c r="G279" s="604" t="e">
        <f t="shared" si="54"/>
        <v>#DIV/0!</v>
      </c>
      <c r="H279" s="604" t="e">
        <f t="shared" si="54"/>
        <v>#DIV/0!</v>
      </c>
      <c r="I279" s="604" t="e">
        <f t="shared" si="54"/>
        <v>#DIV/0!</v>
      </c>
      <c r="J279" s="604" t="e">
        <f t="shared" si="54"/>
        <v>#DIV/0!</v>
      </c>
    </row>
    <row r="280" spans="2:10" ht="15">
      <c r="B280" s="440"/>
      <c r="C280" s="441"/>
      <c r="D280" s="441"/>
      <c r="E280" s="441"/>
      <c r="F280" s="441"/>
      <c r="G280" s="441"/>
      <c r="H280" s="441"/>
      <c r="I280" s="441"/>
      <c r="J280" s="441"/>
    </row>
    <row r="281" spans="2:10" ht="13.5" thickBot="1">
      <c r="B281" s="437" t="s">
        <v>37</v>
      </c>
      <c r="C281" s="438" t="s">
        <v>1</v>
      </c>
      <c r="D281" s="439" t="str">
        <f t="shared" ref="D281:J281" si="55">D275</f>
        <v>Training</v>
      </c>
      <c r="E281" s="439" t="str">
        <f t="shared" si="55"/>
        <v>Conference</v>
      </c>
      <c r="F281" s="439" t="str">
        <f t="shared" si="55"/>
        <v>Research</v>
      </c>
      <c r="G281" s="439" t="str">
        <f t="shared" si="55"/>
        <v>Publications</v>
      </c>
      <c r="H281" s="439" t="str">
        <f t="shared" si="55"/>
        <v/>
      </c>
      <c r="I281" s="439" t="str">
        <f t="shared" si="55"/>
        <v/>
      </c>
      <c r="J281" s="439" t="str">
        <f t="shared" si="55"/>
        <v/>
      </c>
    </row>
    <row r="282" spans="2:10">
      <c r="B282" s="433" t="s">
        <v>18</v>
      </c>
      <c r="C282" s="623">
        <f>'Input-IS Y8'!C149</f>
        <v>0</v>
      </c>
      <c r="D282" s="623">
        <f>'Input-IS Y8'!D149</f>
        <v>0</v>
      </c>
      <c r="E282" s="623">
        <f>'Input-IS Y8'!E149</f>
        <v>0</v>
      </c>
      <c r="F282" s="623">
        <f>'Input-IS Y8'!F149</f>
        <v>0</v>
      </c>
      <c r="G282" s="623">
        <f>'Input-IS Y8'!G149</f>
        <v>0</v>
      </c>
      <c r="H282" s="623">
        <f>'Input-IS Y8'!H149</f>
        <v>0</v>
      </c>
      <c r="I282" s="623">
        <f>'Input-IS Y8'!I149</f>
        <v>0</v>
      </c>
      <c r="J282" s="623">
        <f>'Input-IS Y8'!J149</f>
        <v>0</v>
      </c>
    </row>
    <row r="283" spans="2:10">
      <c r="B283" s="433" t="s">
        <v>38</v>
      </c>
      <c r="C283" s="626" t="e">
        <f>IF((C282/C286)="","",(C282/C286))</f>
        <v>#DIV/0!</v>
      </c>
      <c r="D283" s="626" t="e">
        <f t="shared" ref="D283:J283" si="56">IF(D$291="","",(D282/$C$282))</f>
        <v>#DIV/0!</v>
      </c>
      <c r="E283" s="626" t="e">
        <f t="shared" si="56"/>
        <v>#DIV/0!</v>
      </c>
      <c r="F283" s="626" t="e">
        <f t="shared" si="56"/>
        <v>#DIV/0!</v>
      </c>
      <c r="G283" s="626" t="e">
        <f t="shared" si="56"/>
        <v>#DIV/0!</v>
      </c>
      <c r="H283" s="626" t="str">
        <f t="shared" si="56"/>
        <v/>
      </c>
      <c r="I283" s="604" t="str">
        <f t="shared" si="56"/>
        <v/>
      </c>
      <c r="J283" s="626" t="str">
        <f t="shared" si="56"/>
        <v/>
      </c>
    </row>
    <row r="284" spans="2:10">
      <c r="B284" s="433" t="s">
        <v>39</v>
      </c>
      <c r="C284" s="623">
        <f>'Input-IS Y8'!C81</f>
        <v>0</v>
      </c>
      <c r="D284" s="623">
        <f>'Input-IS Y8'!D81</f>
        <v>0</v>
      </c>
      <c r="E284" s="623">
        <f>'Input-IS Y8'!E81</f>
        <v>0</v>
      </c>
      <c r="F284" s="623">
        <f>'Input-IS Y8'!F81</f>
        <v>0</v>
      </c>
      <c r="G284" s="623">
        <f>'Input-IS Y8'!G81</f>
        <v>0</v>
      </c>
      <c r="H284" s="623">
        <f>'Input-IS Y8'!H81</f>
        <v>0</v>
      </c>
      <c r="I284" s="623">
        <f>'Input-IS Y8'!I81</f>
        <v>0</v>
      </c>
      <c r="J284" s="623">
        <f>'Input-IS Y8'!J81</f>
        <v>0</v>
      </c>
    </row>
    <row r="285" spans="2:10">
      <c r="B285" s="433" t="s">
        <v>48</v>
      </c>
      <c r="C285" s="626" t="e">
        <f>IF((C284/C286)="","",(C284/C286))</f>
        <v>#DIV/0!</v>
      </c>
      <c r="D285" s="626" t="e">
        <f t="shared" ref="D285:J285" si="57">IF(D291="","",(D284/$C$284))</f>
        <v>#DIV/0!</v>
      </c>
      <c r="E285" s="626" t="e">
        <f t="shared" si="57"/>
        <v>#DIV/0!</v>
      </c>
      <c r="F285" s="626" t="e">
        <f t="shared" si="57"/>
        <v>#DIV/0!</v>
      </c>
      <c r="G285" s="626" t="e">
        <f t="shared" si="57"/>
        <v>#DIV/0!</v>
      </c>
      <c r="H285" s="626" t="str">
        <f t="shared" si="57"/>
        <v/>
      </c>
      <c r="I285" s="604" t="str">
        <f t="shared" si="57"/>
        <v/>
      </c>
      <c r="J285" s="626" t="str">
        <f t="shared" si="57"/>
        <v/>
      </c>
    </row>
    <row r="286" spans="2:10">
      <c r="B286" s="433" t="s">
        <v>7</v>
      </c>
      <c r="C286" s="623">
        <f>'Input-IS Y8'!C150</f>
        <v>0</v>
      </c>
      <c r="D286" s="623">
        <f>'Input-IS Y8'!D150</f>
        <v>0</v>
      </c>
      <c r="E286" s="623">
        <f>'Input-IS Y8'!E150</f>
        <v>0</v>
      </c>
      <c r="F286" s="623">
        <f>'Input-IS Y8'!F150</f>
        <v>0</v>
      </c>
      <c r="G286" s="623">
        <f>'Input-IS Y8'!G150</f>
        <v>0</v>
      </c>
      <c r="H286" s="623">
        <f>'Input-IS Y8'!H150</f>
        <v>0</v>
      </c>
      <c r="I286" s="623">
        <f>'Input-IS Y8'!I150</f>
        <v>0</v>
      </c>
      <c r="J286" s="623">
        <f>'Input-IS Y8'!J150</f>
        <v>0</v>
      </c>
    </row>
    <row r="287" spans="2:10">
      <c r="B287" s="433" t="s">
        <v>49</v>
      </c>
      <c r="C287" s="626"/>
      <c r="D287" s="626" t="e">
        <f t="shared" ref="D287:J287" si="58">IF(D291="","",(D286/$C$286))</f>
        <v>#DIV/0!</v>
      </c>
      <c r="E287" s="626" t="e">
        <f t="shared" si="58"/>
        <v>#DIV/0!</v>
      </c>
      <c r="F287" s="626" t="e">
        <f t="shared" si="58"/>
        <v>#DIV/0!</v>
      </c>
      <c r="G287" s="626" t="e">
        <f t="shared" si="58"/>
        <v>#DIV/0!</v>
      </c>
      <c r="H287" s="626" t="str">
        <f t="shared" si="58"/>
        <v/>
      </c>
      <c r="I287" s="604" t="str">
        <f t="shared" si="58"/>
        <v/>
      </c>
      <c r="J287" s="626" t="str">
        <f t="shared" si="58"/>
        <v/>
      </c>
    </row>
    <row r="288" spans="2:10">
      <c r="B288" s="433" t="s">
        <v>51</v>
      </c>
      <c r="C288" s="626"/>
      <c r="D288" s="626" t="e">
        <f t="shared" ref="D288:J288" si="59">IF(D291="","",(D282/D$286))</f>
        <v>#DIV/0!</v>
      </c>
      <c r="E288" s="626" t="e">
        <f t="shared" si="59"/>
        <v>#DIV/0!</v>
      </c>
      <c r="F288" s="626" t="e">
        <f t="shared" si="59"/>
        <v>#DIV/0!</v>
      </c>
      <c r="G288" s="626" t="e">
        <f t="shared" si="59"/>
        <v>#DIV/0!</v>
      </c>
      <c r="H288" s="626" t="str">
        <f t="shared" si="59"/>
        <v/>
      </c>
      <c r="I288" s="604" t="str">
        <f t="shared" si="59"/>
        <v/>
      </c>
      <c r="J288" s="626" t="str">
        <f t="shared" si="59"/>
        <v/>
      </c>
    </row>
    <row r="289" spans="2:10">
      <c r="B289" s="433" t="s">
        <v>50</v>
      </c>
      <c r="C289" s="626"/>
      <c r="D289" s="626" t="e">
        <f t="shared" ref="D289:J289" si="60">IF(D291="","",(D284/D$286))</f>
        <v>#DIV/0!</v>
      </c>
      <c r="E289" s="626" t="e">
        <f t="shared" si="60"/>
        <v>#DIV/0!</v>
      </c>
      <c r="F289" s="626" t="e">
        <f t="shared" si="60"/>
        <v>#DIV/0!</v>
      </c>
      <c r="G289" s="626" t="e">
        <f t="shared" si="60"/>
        <v>#DIV/0!</v>
      </c>
      <c r="H289" s="626" t="str">
        <f t="shared" si="60"/>
        <v/>
      </c>
      <c r="I289" s="604" t="str">
        <f t="shared" si="60"/>
        <v/>
      </c>
      <c r="J289" s="626" t="str">
        <f t="shared" si="60"/>
        <v/>
      </c>
    </row>
    <row r="290" spans="2:10" ht="15">
      <c r="B290" s="443"/>
      <c r="C290" s="444"/>
      <c r="D290" s="445"/>
      <c r="E290" s="446"/>
      <c r="F290" s="447"/>
      <c r="G290" s="448"/>
      <c r="H290" s="445"/>
      <c r="I290" s="449"/>
      <c r="J290" s="450"/>
    </row>
    <row r="291" spans="2:10" ht="13.5" thickBot="1">
      <c r="B291" s="437" t="s">
        <v>40</v>
      </c>
      <c r="C291" s="438" t="s">
        <v>1</v>
      </c>
      <c r="D291" s="439" t="str">
        <f t="shared" ref="D291:J291" si="61">D281</f>
        <v>Training</v>
      </c>
      <c r="E291" s="439" t="str">
        <f t="shared" si="61"/>
        <v>Conference</v>
      </c>
      <c r="F291" s="439" t="str">
        <f t="shared" si="61"/>
        <v>Research</v>
      </c>
      <c r="G291" s="439" t="str">
        <f t="shared" si="61"/>
        <v>Publications</v>
      </c>
      <c r="H291" s="439" t="str">
        <f t="shared" si="61"/>
        <v/>
      </c>
      <c r="I291" s="439" t="str">
        <f t="shared" si="61"/>
        <v/>
      </c>
      <c r="J291" s="439" t="str">
        <f t="shared" si="61"/>
        <v/>
      </c>
    </row>
    <row r="292" spans="2:10">
      <c r="B292" s="433" t="s">
        <v>41</v>
      </c>
      <c r="C292" s="623">
        <f>'Input-IS Y8'!C154</f>
        <v>0</v>
      </c>
      <c r="D292" s="623">
        <f>'Input-IS Y8'!D154</f>
        <v>0</v>
      </c>
      <c r="E292" s="623">
        <f>'Input-IS Y8'!E154</f>
        <v>0</v>
      </c>
      <c r="F292" s="623">
        <f>'Input-IS Y8'!F154</f>
        <v>0</v>
      </c>
      <c r="G292" s="623">
        <f>'Input-IS Y8'!G154</f>
        <v>0</v>
      </c>
      <c r="H292" s="623">
        <f>'Input-IS Y8'!H154</f>
        <v>0</v>
      </c>
      <c r="I292" s="623">
        <f>'Input-IS Y8'!I154</f>
        <v>0</v>
      </c>
      <c r="J292" s="623">
        <f>'Input-IS Y8'!J154</f>
        <v>0</v>
      </c>
    </row>
    <row r="293" spans="2:10">
      <c r="B293" s="433" t="s">
        <v>42</v>
      </c>
      <c r="C293" s="626"/>
      <c r="D293" s="626" t="e">
        <f t="shared" ref="D293:J293" si="62">IF(D$291="","",(D292/$C$292))</f>
        <v>#DIV/0!</v>
      </c>
      <c r="E293" s="626" t="e">
        <f t="shared" si="62"/>
        <v>#DIV/0!</v>
      </c>
      <c r="F293" s="626" t="e">
        <f t="shared" si="62"/>
        <v>#DIV/0!</v>
      </c>
      <c r="G293" s="626" t="e">
        <f t="shared" si="62"/>
        <v>#DIV/0!</v>
      </c>
      <c r="H293" s="626" t="str">
        <f t="shared" si="62"/>
        <v/>
      </c>
      <c r="I293" s="604" t="str">
        <f t="shared" si="62"/>
        <v/>
      </c>
      <c r="J293" s="626" t="str">
        <f t="shared" si="62"/>
        <v/>
      </c>
    </row>
    <row r="294" spans="2:10">
      <c r="B294" s="433" t="s">
        <v>66</v>
      </c>
      <c r="C294" s="623">
        <f>'Input-IS Y8'!C205</f>
        <v>0</v>
      </c>
      <c r="D294" s="623">
        <f>'Input-IS Y8'!D205</f>
        <v>0</v>
      </c>
      <c r="E294" s="623">
        <f>'Input-IS Y8'!E205</f>
        <v>0</v>
      </c>
      <c r="F294" s="623">
        <f>'Input-IS Y8'!F205</f>
        <v>0</v>
      </c>
      <c r="G294" s="623">
        <f>'Input-IS Y8'!G205</f>
        <v>0</v>
      </c>
      <c r="H294" s="623">
        <f>'Input-IS Y8'!H205</f>
        <v>0</v>
      </c>
      <c r="I294" s="623">
        <f>'Input-IS Y8'!I205</f>
        <v>0</v>
      </c>
      <c r="J294" s="623">
        <f>'Input-IS Y8'!J205</f>
        <v>0</v>
      </c>
    </row>
    <row r="295" spans="2:10">
      <c r="B295" s="433" t="s">
        <v>67</v>
      </c>
      <c r="C295" s="626"/>
      <c r="D295" s="626" t="e">
        <f t="shared" ref="D295:J295" si="63">IF(D291="","",(D294/$C$294))</f>
        <v>#DIV/0!</v>
      </c>
      <c r="E295" s="626" t="e">
        <f t="shared" si="63"/>
        <v>#DIV/0!</v>
      </c>
      <c r="F295" s="626" t="e">
        <f t="shared" si="63"/>
        <v>#DIV/0!</v>
      </c>
      <c r="G295" s="626" t="e">
        <f t="shared" si="63"/>
        <v>#DIV/0!</v>
      </c>
      <c r="H295" s="626" t="str">
        <f t="shared" si="63"/>
        <v/>
      </c>
      <c r="I295" s="604" t="str">
        <f t="shared" si="63"/>
        <v/>
      </c>
      <c r="J295" s="626" t="str">
        <f t="shared" si="63"/>
        <v/>
      </c>
    </row>
    <row r="296" spans="2:10">
      <c r="B296" s="433" t="s">
        <v>43</v>
      </c>
      <c r="C296" s="623">
        <f>'Input-IS Y8'!C256</f>
        <v>0</v>
      </c>
      <c r="D296" s="623">
        <f>'Input-IS Y8'!D256</f>
        <v>0</v>
      </c>
      <c r="E296" s="623">
        <f>'Input-IS Y8'!E256</f>
        <v>0</v>
      </c>
      <c r="F296" s="623">
        <f>'Input-IS Y8'!F256</f>
        <v>0</v>
      </c>
      <c r="G296" s="623">
        <f>'Input-IS Y8'!G256</f>
        <v>0</v>
      </c>
      <c r="H296" s="623">
        <f>'Input-IS Y8'!H256</f>
        <v>0</v>
      </c>
      <c r="I296" s="623">
        <f>'Input-IS Y8'!I256</f>
        <v>0</v>
      </c>
      <c r="J296" s="623">
        <f>'Input-IS Y8'!J256</f>
        <v>0</v>
      </c>
    </row>
    <row r="297" spans="2:10">
      <c r="B297" s="433" t="s">
        <v>52</v>
      </c>
      <c r="C297" s="626"/>
      <c r="D297" s="626" t="e">
        <f t="shared" ref="D297:J297" si="64">IF(D291="","",(D296/$C$296))</f>
        <v>#DIV/0!</v>
      </c>
      <c r="E297" s="626" t="e">
        <f t="shared" si="64"/>
        <v>#DIV/0!</v>
      </c>
      <c r="F297" s="626" t="e">
        <f t="shared" si="64"/>
        <v>#DIV/0!</v>
      </c>
      <c r="G297" s="626" t="e">
        <f t="shared" si="64"/>
        <v>#DIV/0!</v>
      </c>
      <c r="H297" s="626" t="str">
        <f t="shared" si="64"/>
        <v/>
      </c>
      <c r="I297" s="604" t="str">
        <f t="shared" si="64"/>
        <v/>
      </c>
      <c r="J297" s="626" t="str">
        <f t="shared" si="64"/>
        <v/>
      </c>
    </row>
    <row r="298" spans="2:10">
      <c r="B298" s="433" t="s">
        <v>53</v>
      </c>
      <c r="C298" s="626"/>
      <c r="D298" s="626" t="e">
        <f t="shared" ref="D298:J298" si="65">IF(D291="","",(D292/D$296))</f>
        <v>#DIV/0!</v>
      </c>
      <c r="E298" s="626" t="e">
        <f t="shared" si="65"/>
        <v>#DIV/0!</v>
      </c>
      <c r="F298" s="626" t="e">
        <f t="shared" si="65"/>
        <v>#DIV/0!</v>
      </c>
      <c r="G298" s="626" t="e">
        <f t="shared" si="65"/>
        <v>#DIV/0!</v>
      </c>
      <c r="H298" s="626" t="str">
        <f t="shared" si="65"/>
        <v/>
      </c>
      <c r="I298" s="604" t="str">
        <f t="shared" si="65"/>
        <v/>
      </c>
      <c r="J298" s="626" t="str">
        <f t="shared" si="65"/>
        <v/>
      </c>
    </row>
    <row r="299" spans="2:10">
      <c r="B299" s="433" t="s">
        <v>68</v>
      </c>
      <c r="C299" s="626"/>
      <c r="D299" s="626" t="e">
        <f t="shared" ref="D299:J299" si="66">IF(D291="","",((D294/D$296)))</f>
        <v>#DIV/0!</v>
      </c>
      <c r="E299" s="626" t="e">
        <f t="shared" si="66"/>
        <v>#DIV/0!</v>
      </c>
      <c r="F299" s="626" t="e">
        <f t="shared" si="66"/>
        <v>#DIV/0!</v>
      </c>
      <c r="G299" s="626" t="e">
        <f t="shared" si="66"/>
        <v>#DIV/0!</v>
      </c>
      <c r="H299" s="626" t="str">
        <f t="shared" si="66"/>
        <v/>
      </c>
      <c r="I299" s="604" t="str">
        <f t="shared" si="66"/>
        <v/>
      </c>
      <c r="J299" s="626" t="str">
        <f t="shared" si="66"/>
        <v/>
      </c>
    </row>
    <row r="300" spans="2:10" ht="15">
      <c r="B300" s="443"/>
      <c r="C300" s="444"/>
      <c r="D300" s="445"/>
      <c r="E300" s="446"/>
      <c r="F300" s="447"/>
      <c r="G300" s="448"/>
      <c r="H300" s="445"/>
      <c r="I300" s="449"/>
      <c r="J300" s="450"/>
    </row>
    <row r="301" spans="2:10" ht="13.5" thickBot="1">
      <c r="B301" s="437" t="s">
        <v>44</v>
      </c>
      <c r="C301" s="438" t="s">
        <v>1</v>
      </c>
      <c r="D301" s="439" t="str">
        <f t="shared" ref="D301:J301" si="67">D291</f>
        <v>Training</v>
      </c>
      <c r="E301" s="439" t="str">
        <f t="shared" si="67"/>
        <v>Conference</v>
      </c>
      <c r="F301" s="439" t="str">
        <f t="shared" si="67"/>
        <v>Research</v>
      </c>
      <c r="G301" s="439" t="str">
        <f t="shared" si="67"/>
        <v>Publications</v>
      </c>
      <c r="H301" s="439" t="str">
        <f t="shared" si="67"/>
        <v/>
      </c>
      <c r="I301" s="439" t="str">
        <f t="shared" si="67"/>
        <v/>
      </c>
      <c r="J301" s="439" t="str">
        <f t="shared" si="67"/>
        <v/>
      </c>
    </row>
    <row r="302" spans="2:10">
      <c r="B302" s="433" t="s">
        <v>18</v>
      </c>
      <c r="C302" s="623">
        <f>'Input-IS Y8'!C149</f>
        <v>0</v>
      </c>
      <c r="D302" s="623">
        <f>'Input-IS Y8'!D149</f>
        <v>0</v>
      </c>
      <c r="E302" s="623">
        <f>'Input-IS Y8'!E149</f>
        <v>0</v>
      </c>
      <c r="F302" s="623">
        <f>'Input-IS Y8'!F149</f>
        <v>0</v>
      </c>
      <c r="G302" s="623">
        <f>'Input-IS Y8'!G149</f>
        <v>0</v>
      </c>
      <c r="H302" s="623">
        <f>'Input-IS Y8'!H149</f>
        <v>0</v>
      </c>
      <c r="I302" s="623">
        <f>'Input-IS Y8'!I149</f>
        <v>0</v>
      </c>
      <c r="J302" s="623">
        <f>'Input-IS Y8'!J149</f>
        <v>0</v>
      </c>
    </row>
    <row r="303" spans="2:10">
      <c r="B303" s="433" t="s">
        <v>36</v>
      </c>
      <c r="C303" s="623">
        <f>'Input-IS Y8'!C256</f>
        <v>0</v>
      </c>
      <c r="D303" s="623">
        <f>'Input-IS Y8'!D256</f>
        <v>0</v>
      </c>
      <c r="E303" s="623">
        <f>'Input-IS Y8'!E256</f>
        <v>0</v>
      </c>
      <c r="F303" s="623">
        <f>'Input-IS Y8'!F256</f>
        <v>0</v>
      </c>
      <c r="G303" s="623">
        <f>'Input-IS Y8'!G256</f>
        <v>0</v>
      </c>
      <c r="H303" s="623">
        <f>'Input-IS Y8'!H256</f>
        <v>0</v>
      </c>
      <c r="I303" s="623">
        <f>'Input-IS Y8'!I256</f>
        <v>0</v>
      </c>
      <c r="J303" s="623">
        <f>'Input-IS Y8'!J256</f>
        <v>0</v>
      </c>
    </row>
    <row r="304" spans="2:10">
      <c r="B304" s="435" t="s">
        <v>54</v>
      </c>
      <c r="C304" s="626" t="str">
        <f t="shared" ref="C304:J304" si="68">IF(ISERROR(C302/C303),"",C302/C303)</f>
        <v/>
      </c>
      <c r="D304" s="626" t="str">
        <f t="shared" si="68"/>
        <v/>
      </c>
      <c r="E304" s="626" t="str">
        <f t="shared" si="68"/>
        <v/>
      </c>
      <c r="F304" s="626" t="str">
        <f t="shared" si="68"/>
        <v/>
      </c>
      <c r="G304" s="626" t="str">
        <f t="shared" si="68"/>
        <v/>
      </c>
      <c r="H304" s="626" t="str">
        <f t="shared" si="68"/>
        <v/>
      </c>
      <c r="I304" s="604" t="str">
        <f t="shared" si="68"/>
        <v/>
      </c>
      <c r="J304" s="626" t="str">
        <f t="shared" si="68"/>
        <v/>
      </c>
    </row>
    <row r="305" spans="2:10" ht="15">
      <c r="B305" s="24"/>
      <c r="C305" s="23"/>
      <c r="D305" s="207"/>
      <c r="E305" s="23"/>
      <c r="F305" s="23"/>
      <c r="G305" s="23"/>
      <c r="H305" s="23"/>
      <c r="I305" s="23"/>
      <c r="J305" s="23"/>
    </row>
    <row r="307" spans="2:10" ht="15.75">
      <c r="B307" s="25" t="s">
        <v>65</v>
      </c>
    </row>
  </sheetData>
  <sheetProtection password="FA56" sheet="1" objects="1" scenarios="1" formatCells="0" formatColumns="0" formatRows="0"/>
  <conditionalFormatting sqref="D263:D264 D9:D181 D203:D214 D255:D261 D266:D304">
    <cfRule type="expression" dxfId="669" priority="147">
      <formula>$D$9=""</formula>
    </cfRule>
  </conditionalFormatting>
  <conditionalFormatting sqref="E263:E264 E266:E304 E9:E181 E203:E214 E255:E261">
    <cfRule type="expression" dxfId="668" priority="146">
      <formula>$E$9=""</formula>
    </cfRule>
  </conditionalFormatting>
  <conditionalFormatting sqref="F263:F264 F266:F304 F9:F181 F203:F214 F255:F261">
    <cfRule type="expression" dxfId="667" priority="145">
      <formula>$F$9=""</formula>
    </cfRule>
  </conditionalFormatting>
  <conditionalFormatting sqref="G263:G264 G266:G304 G9:G181 G203:G214 G255:G261">
    <cfRule type="expression" dxfId="666" priority="144">
      <formula>$G$9=""</formula>
    </cfRule>
  </conditionalFormatting>
  <conditionalFormatting sqref="H263:H264 H266:H304 H9:H181 H203:H214 H255:H261">
    <cfRule type="expression" dxfId="665" priority="143">
      <formula>$H$9=""</formula>
    </cfRule>
  </conditionalFormatting>
  <conditionalFormatting sqref="I263:I264 I266:I304 I9:I181 I203:I214 I255:I261">
    <cfRule type="expression" dxfId="664" priority="142">
      <formula>$I$9=""</formula>
    </cfRule>
  </conditionalFormatting>
  <conditionalFormatting sqref="J263:J264 J266:J304 J9:J181 J203:J214 J255:J261">
    <cfRule type="expression" dxfId="663" priority="141">
      <formula>$J$9=""</formula>
    </cfRule>
  </conditionalFormatting>
  <conditionalFormatting sqref="D81">
    <cfRule type="expression" dxfId="662" priority="140">
      <formula>$D$9=""</formula>
    </cfRule>
  </conditionalFormatting>
  <conditionalFormatting sqref="E81">
    <cfRule type="expression" dxfId="661" priority="139">
      <formula>$E$9=""</formula>
    </cfRule>
  </conditionalFormatting>
  <conditionalFormatting sqref="F81">
    <cfRule type="expression" dxfId="660" priority="138">
      <formula>$F$9=""</formula>
    </cfRule>
  </conditionalFormatting>
  <conditionalFormatting sqref="G81">
    <cfRule type="expression" dxfId="659" priority="137">
      <formula>$G$9=""</formula>
    </cfRule>
  </conditionalFormatting>
  <conditionalFormatting sqref="H81">
    <cfRule type="expression" dxfId="658" priority="136">
      <formula>$H$9=""</formula>
    </cfRule>
  </conditionalFormatting>
  <conditionalFormatting sqref="I81">
    <cfRule type="expression" dxfId="657" priority="135">
      <formula>$I$9=""</formula>
    </cfRule>
  </conditionalFormatting>
  <conditionalFormatting sqref="J81">
    <cfRule type="expression" dxfId="656" priority="134">
      <formula>$J$9=""</formula>
    </cfRule>
  </conditionalFormatting>
  <conditionalFormatting sqref="D81">
    <cfRule type="expression" dxfId="655" priority="133">
      <formula>$D$9=""</formula>
    </cfRule>
  </conditionalFormatting>
  <conditionalFormatting sqref="E81">
    <cfRule type="expression" dxfId="654" priority="132">
      <formula>$E$9=""</formula>
    </cfRule>
  </conditionalFormatting>
  <conditionalFormatting sqref="F81">
    <cfRule type="expression" dxfId="653" priority="131">
      <formula>$F$9=""</formula>
    </cfRule>
  </conditionalFormatting>
  <conditionalFormatting sqref="G81">
    <cfRule type="expression" dxfId="652" priority="130">
      <formula>$G$9=""</formula>
    </cfRule>
  </conditionalFormatting>
  <conditionalFormatting sqref="H81">
    <cfRule type="expression" dxfId="651" priority="129">
      <formula>$H$9=""</formula>
    </cfRule>
  </conditionalFormatting>
  <conditionalFormatting sqref="I81">
    <cfRule type="expression" dxfId="650" priority="128">
      <formula>$I$9=""</formula>
    </cfRule>
  </conditionalFormatting>
  <conditionalFormatting sqref="J81">
    <cfRule type="expression" dxfId="649" priority="127">
      <formula>$J$9=""</formula>
    </cfRule>
  </conditionalFormatting>
  <conditionalFormatting sqref="D81">
    <cfRule type="expression" dxfId="648" priority="126">
      <formula>$D$9=""</formula>
    </cfRule>
  </conditionalFormatting>
  <conditionalFormatting sqref="E81">
    <cfRule type="expression" dxfId="647" priority="125">
      <formula>$E$9=""</formula>
    </cfRule>
  </conditionalFormatting>
  <conditionalFormatting sqref="F81">
    <cfRule type="expression" dxfId="646" priority="124">
      <formula>$F$9=""</formula>
    </cfRule>
  </conditionalFormatting>
  <conditionalFormatting sqref="G81">
    <cfRule type="expression" dxfId="645" priority="123">
      <formula>$G$9=""</formula>
    </cfRule>
  </conditionalFormatting>
  <conditionalFormatting sqref="H81">
    <cfRule type="expression" dxfId="644" priority="122">
      <formula>$H$9=""</formula>
    </cfRule>
  </conditionalFormatting>
  <conditionalFormatting sqref="I81">
    <cfRule type="expression" dxfId="643" priority="121">
      <formula>$I$9=""</formula>
    </cfRule>
  </conditionalFormatting>
  <conditionalFormatting sqref="J81">
    <cfRule type="expression" dxfId="642" priority="120">
      <formula>$J$9=""</formula>
    </cfRule>
  </conditionalFormatting>
  <conditionalFormatting sqref="H83:J83">
    <cfRule type="expression" dxfId="641" priority="119">
      <formula>$G$9=""</formula>
    </cfRule>
  </conditionalFormatting>
  <conditionalFormatting sqref="E22:J22">
    <cfRule type="expression" dxfId="640" priority="118">
      <formula>$D$9=""</formula>
    </cfRule>
  </conditionalFormatting>
  <conditionalFormatting sqref="D34:D58">
    <cfRule type="expression" dxfId="639" priority="117">
      <formula>$D$9=""</formula>
    </cfRule>
  </conditionalFormatting>
  <conditionalFormatting sqref="E34:E58">
    <cfRule type="expression" dxfId="638" priority="116">
      <formula>$E$9=""</formula>
    </cfRule>
  </conditionalFormatting>
  <conditionalFormatting sqref="F34:F58">
    <cfRule type="expression" dxfId="637" priority="115">
      <formula>$F$9=""</formula>
    </cfRule>
  </conditionalFormatting>
  <conditionalFormatting sqref="G34:G58">
    <cfRule type="expression" dxfId="636" priority="114">
      <formula>$G$9=""</formula>
    </cfRule>
  </conditionalFormatting>
  <conditionalFormatting sqref="H34:H58">
    <cfRule type="expression" dxfId="635" priority="113">
      <formula>$H$9=""</formula>
    </cfRule>
  </conditionalFormatting>
  <conditionalFormatting sqref="I34:I58">
    <cfRule type="expression" dxfId="634" priority="112">
      <formula>$I$9=""</formula>
    </cfRule>
  </conditionalFormatting>
  <conditionalFormatting sqref="J34:J58">
    <cfRule type="expression" dxfId="633" priority="111">
      <formula>$J$9=""</formula>
    </cfRule>
  </conditionalFormatting>
  <conditionalFormatting sqref="D84:D102">
    <cfRule type="expression" dxfId="632" priority="110">
      <formula>$D$9=""</formula>
    </cfRule>
  </conditionalFormatting>
  <conditionalFormatting sqref="E84:E102">
    <cfRule type="expression" dxfId="631" priority="109">
      <formula>$E$9=""</formula>
    </cfRule>
  </conditionalFormatting>
  <conditionalFormatting sqref="F84:F102">
    <cfRule type="expression" dxfId="630" priority="108">
      <formula>$F$9=""</formula>
    </cfRule>
  </conditionalFormatting>
  <conditionalFormatting sqref="G84:G102">
    <cfRule type="expression" dxfId="629" priority="107">
      <formula>$G$9=""</formula>
    </cfRule>
  </conditionalFormatting>
  <conditionalFormatting sqref="H84:H102">
    <cfRule type="expression" dxfId="628" priority="106">
      <formula>$H$9=""</formula>
    </cfRule>
  </conditionalFormatting>
  <conditionalFormatting sqref="I84:I102">
    <cfRule type="expression" dxfId="627" priority="105">
      <formula>$I$9=""</formula>
    </cfRule>
  </conditionalFormatting>
  <conditionalFormatting sqref="J84:J102">
    <cfRule type="expression" dxfId="626" priority="104">
      <formula>$J$9=""</formula>
    </cfRule>
  </conditionalFormatting>
  <conditionalFormatting sqref="D155:D181 D203:D204">
    <cfRule type="expression" dxfId="625" priority="103">
      <formula>$D$9=""</formula>
    </cfRule>
  </conditionalFormatting>
  <conditionalFormatting sqref="E155:E181 E203:E204">
    <cfRule type="expression" dxfId="624" priority="102">
      <formula>$E$9=""</formula>
    </cfRule>
  </conditionalFormatting>
  <conditionalFormatting sqref="F155:F181 F203:F204">
    <cfRule type="expression" dxfId="623" priority="101">
      <formula>$F$9=""</formula>
    </cfRule>
  </conditionalFormatting>
  <conditionalFormatting sqref="G155:G181 G203:G204">
    <cfRule type="expression" dxfId="622" priority="100">
      <formula>$G$9=""</formula>
    </cfRule>
  </conditionalFormatting>
  <conditionalFormatting sqref="H155:H181 H203:H204">
    <cfRule type="expression" dxfId="621" priority="99">
      <formula>$H$9=""</formula>
    </cfRule>
  </conditionalFormatting>
  <conditionalFormatting sqref="I155:I181 I203:I204">
    <cfRule type="expression" dxfId="620" priority="98">
      <formula>$I$9=""</formula>
    </cfRule>
  </conditionalFormatting>
  <conditionalFormatting sqref="J155:J181 J203:J204">
    <cfRule type="expression" dxfId="619" priority="97">
      <formula>$J$9=""</formula>
    </cfRule>
  </conditionalFormatting>
  <conditionalFormatting sqref="D104">
    <cfRule type="expression" dxfId="618" priority="96">
      <formula>$D$9=""</formula>
    </cfRule>
  </conditionalFormatting>
  <conditionalFormatting sqref="D83:J83">
    <cfRule type="expression" dxfId="617" priority="95">
      <formula>$D$9=""</formula>
    </cfRule>
  </conditionalFormatting>
  <conditionalFormatting sqref="D10">
    <cfRule type="expression" dxfId="616" priority="94">
      <formula>$D$9=""</formula>
    </cfRule>
  </conditionalFormatting>
  <conditionalFormatting sqref="E10">
    <cfRule type="expression" dxfId="615" priority="93">
      <formula>$E$9=""</formula>
    </cfRule>
  </conditionalFormatting>
  <conditionalFormatting sqref="F10">
    <cfRule type="expression" dxfId="614" priority="92">
      <formula>$F$9=""</formula>
    </cfRule>
  </conditionalFormatting>
  <conditionalFormatting sqref="G10">
    <cfRule type="expression" dxfId="613" priority="91">
      <formula>$G$9=""</formula>
    </cfRule>
  </conditionalFormatting>
  <conditionalFormatting sqref="H10">
    <cfRule type="expression" dxfId="612" priority="90">
      <formula>$H$9=""</formula>
    </cfRule>
  </conditionalFormatting>
  <conditionalFormatting sqref="I10">
    <cfRule type="expression" dxfId="611" priority="89">
      <formula>$I$9=""</formula>
    </cfRule>
  </conditionalFormatting>
  <conditionalFormatting sqref="J10">
    <cfRule type="expression" dxfId="610" priority="88">
      <formula>$J$9=""</formula>
    </cfRule>
  </conditionalFormatting>
  <conditionalFormatting sqref="D10">
    <cfRule type="expression" dxfId="609" priority="87">
      <formula>$D$9=""</formula>
    </cfRule>
  </conditionalFormatting>
  <conditionalFormatting sqref="E10">
    <cfRule type="expression" dxfId="608" priority="86">
      <formula>$E$9=""</formula>
    </cfRule>
  </conditionalFormatting>
  <conditionalFormatting sqref="F10">
    <cfRule type="expression" dxfId="607" priority="85">
      <formula>$F$9=""</formula>
    </cfRule>
  </conditionalFormatting>
  <conditionalFormatting sqref="G10">
    <cfRule type="expression" dxfId="606" priority="84">
      <formula>$G$9=""</formula>
    </cfRule>
  </conditionalFormatting>
  <conditionalFormatting sqref="H10">
    <cfRule type="expression" dxfId="605" priority="83">
      <formula>$H$9=""</formula>
    </cfRule>
  </conditionalFormatting>
  <conditionalFormatting sqref="I10">
    <cfRule type="expression" dxfId="604" priority="82">
      <formula>$I$9=""</formula>
    </cfRule>
  </conditionalFormatting>
  <conditionalFormatting sqref="J10">
    <cfRule type="expression" dxfId="603" priority="81">
      <formula>$J$9=""</formula>
    </cfRule>
  </conditionalFormatting>
  <conditionalFormatting sqref="D10">
    <cfRule type="expression" dxfId="602" priority="80">
      <formula>$D$9=""</formula>
    </cfRule>
  </conditionalFormatting>
  <conditionalFormatting sqref="E10">
    <cfRule type="expression" dxfId="601" priority="79">
      <formula>$E$9=""</formula>
    </cfRule>
  </conditionalFormatting>
  <conditionalFormatting sqref="F10">
    <cfRule type="expression" dxfId="600" priority="78">
      <formula>$F$9=""</formula>
    </cfRule>
  </conditionalFormatting>
  <conditionalFormatting sqref="G10">
    <cfRule type="expression" dxfId="599" priority="77">
      <formula>$G$9=""</formula>
    </cfRule>
  </conditionalFormatting>
  <conditionalFormatting sqref="H10">
    <cfRule type="expression" dxfId="598" priority="76">
      <formula>$H$9=""</formula>
    </cfRule>
  </conditionalFormatting>
  <conditionalFormatting sqref="I10">
    <cfRule type="expression" dxfId="597" priority="75">
      <formula>$I$9=""</formula>
    </cfRule>
  </conditionalFormatting>
  <conditionalFormatting sqref="J10">
    <cfRule type="expression" dxfId="596" priority="74">
      <formula>$J$9=""</formula>
    </cfRule>
  </conditionalFormatting>
  <conditionalFormatting sqref="C289">
    <cfRule type="cellIs" dxfId="595" priority="73" operator="greaterThan">
      <formula>0</formula>
    </cfRule>
  </conditionalFormatting>
  <conditionalFormatting sqref="C268:J273 D266:J267 C276:J279 C282:J289 C292:J299 C302:J304">
    <cfRule type="containsErrors" dxfId="594" priority="72">
      <formula>ISERROR(C266)</formula>
    </cfRule>
  </conditionalFormatting>
  <conditionalFormatting sqref="D279:J279">
    <cfRule type="containsErrors" dxfId="593" priority="64">
      <formula>ISERROR(D279)</formula>
    </cfRule>
  </conditionalFormatting>
  <conditionalFormatting sqref="H279">
    <cfRule type="expression" dxfId="592" priority="63">
      <formula>$H$9=""</formula>
    </cfRule>
  </conditionalFormatting>
  <conditionalFormatting sqref="I279">
    <cfRule type="expression" dxfId="591" priority="62">
      <formula>$I$9=""</formula>
    </cfRule>
  </conditionalFormatting>
  <conditionalFormatting sqref="J279">
    <cfRule type="expression" dxfId="590" priority="61">
      <formula>$J$9=""</formula>
    </cfRule>
  </conditionalFormatting>
  <conditionalFormatting sqref="G279">
    <cfRule type="expression" dxfId="589" priority="60">
      <formula>$G$9=""</formula>
    </cfRule>
  </conditionalFormatting>
  <conditionalFormatting sqref="F279">
    <cfRule type="expression" dxfId="588" priority="59">
      <formula>$F$9=""</formula>
    </cfRule>
  </conditionalFormatting>
  <conditionalFormatting sqref="E279">
    <cfRule type="expression" dxfId="587" priority="58">
      <formula>$E$9=""</formula>
    </cfRule>
  </conditionalFormatting>
  <conditionalFormatting sqref="D279">
    <cfRule type="expression" dxfId="586" priority="57">
      <formula>$D$9=""</formula>
    </cfRule>
  </conditionalFormatting>
  <conditionalFormatting sqref="D182:D202">
    <cfRule type="expression" dxfId="585" priority="56">
      <formula>$D$9=""</formula>
    </cfRule>
  </conditionalFormatting>
  <conditionalFormatting sqref="E182:E202">
    <cfRule type="expression" dxfId="584" priority="55">
      <formula>$E$9=""</formula>
    </cfRule>
  </conditionalFormatting>
  <conditionalFormatting sqref="F182:F202">
    <cfRule type="expression" dxfId="583" priority="54">
      <formula>$F$9=""</formula>
    </cfRule>
  </conditionalFormatting>
  <conditionalFormatting sqref="G182:G202">
    <cfRule type="expression" dxfId="582" priority="53">
      <formula>$G$9=""</formula>
    </cfRule>
  </conditionalFormatting>
  <conditionalFormatting sqref="H182:H202">
    <cfRule type="expression" dxfId="581" priority="52">
      <formula>$H$9=""</formula>
    </cfRule>
  </conditionalFormatting>
  <conditionalFormatting sqref="I182:I202">
    <cfRule type="expression" dxfId="580" priority="51">
      <formula>$I$9=""</formula>
    </cfRule>
  </conditionalFormatting>
  <conditionalFormatting sqref="J182:J202">
    <cfRule type="expression" dxfId="579" priority="50">
      <formula>$J$9=""</formula>
    </cfRule>
  </conditionalFormatting>
  <conditionalFormatting sqref="D182:D202">
    <cfRule type="expression" dxfId="578" priority="49">
      <formula>$D$9=""</formula>
    </cfRule>
  </conditionalFormatting>
  <conditionalFormatting sqref="E182:E202">
    <cfRule type="expression" dxfId="577" priority="48">
      <formula>$E$9=""</formula>
    </cfRule>
  </conditionalFormatting>
  <conditionalFormatting sqref="F182:F202">
    <cfRule type="expression" dxfId="576" priority="47">
      <formula>$F$9=""</formula>
    </cfRule>
  </conditionalFormatting>
  <conditionalFormatting sqref="G182:G202">
    <cfRule type="expression" dxfId="575" priority="46">
      <formula>$G$9=""</formula>
    </cfRule>
  </conditionalFormatting>
  <conditionalFormatting sqref="H182:H202">
    <cfRule type="expression" dxfId="574" priority="45">
      <formula>$H$9=""</formula>
    </cfRule>
  </conditionalFormatting>
  <conditionalFormatting sqref="I182:I202">
    <cfRule type="expression" dxfId="573" priority="44">
      <formula>$I$9=""</formula>
    </cfRule>
  </conditionalFormatting>
  <conditionalFormatting sqref="J182:J202">
    <cfRule type="expression" dxfId="572" priority="43">
      <formula>$J$9=""</formula>
    </cfRule>
  </conditionalFormatting>
  <conditionalFormatting sqref="D215:D223">
    <cfRule type="expression" dxfId="571" priority="42">
      <formula>$D$9=""</formula>
    </cfRule>
  </conditionalFormatting>
  <conditionalFormatting sqref="E215:E223">
    <cfRule type="expression" dxfId="570" priority="41">
      <formula>$E$9=""</formula>
    </cfRule>
  </conditionalFormatting>
  <conditionalFormatting sqref="F215:F223">
    <cfRule type="expression" dxfId="569" priority="40">
      <formula>$F$9=""</formula>
    </cfRule>
  </conditionalFormatting>
  <conditionalFormatting sqref="G215:G223">
    <cfRule type="expression" dxfId="568" priority="39">
      <formula>$G$9=""</formula>
    </cfRule>
  </conditionalFormatting>
  <conditionalFormatting sqref="H215:H223">
    <cfRule type="expression" dxfId="567" priority="38">
      <formula>$H$9=""</formula>
    </cfRule>
  </conditionalFormatting>
  <conditionalFormatting sqref="I215:I223">
    <cfRule type="expression" dxfId="566" priority="37">
      <formula>$I$9=""</formula>
    </cfRule>
  </conditionalFormatting>
  <conditionalFormatting sqref="J215:J223">
    <cfRule type="expression" dxfId="565" priority="36">
      <formula>$J$9=""</formula>
    </cfRule>
  </conditionalFormatting>
  <conditionalFormatting sqref="D224:D230 D239 D245">
    <cfRule type="expression" dxfId="564" priority="35">
      <formula>$D$9=""</formula>
    </cfRule>
  </conditionalFormatting>
  <conditionalFormatting sqref="E224:E230 E239 E245">
    <cfRule type="expression" dxfId="563" priority="34">
      <formula>$E$9=""</formula>
    </cfRule>
  </conditionalFormatting>
  <conditionalFormatting sqref="F224:F230 F239 F245">
    <cfRule type="expression" dxfId="562" priority="33">
      <formula>$F$9=""</formula>
    </cfRule>
  </conditionalFormatting>
  <conditionalFormatting sqref="G224:G230 G239 G245">
    <cfRule type="expression" dxfId="561" priority="32">
      <formula>$G$9=""</formula>
    </cfRule>
  </conditionalFormatting>
  <conditionalFormatting sqref="H224:H230 H239 H245">
    <cfRule type="expression" dxfId="560" priority="31">
      <formula>$H$9=""</formula>
    </cfRule>
  </conditionalFormatting>
  <conditionalFormatting sqref="I224:I230 I239 I245">
    <cfRule type="expression" dxfId="559" priority="30">
      <formula>$I$9=""</formula>
    </cfRule>
  </conditionalFormatting>
  <conditionalFormatting sqref="J224:J230 J239 J245">
    <cfRule type="expression" dxfId="558" priority="29">
      <formula>$J$9=""</formula>
    </cfRule>
  </conditionalFormatting>
  <conditionalFormatting sqref="D246:D254">
    <cfRule type="expression" dxfId="557" priority="28">
      <formula>$D$9=""</formula>
    </cfRule>
  </conditionalFormatting>
  <conditionalFormatting sqref="E246:E254">
    <cfRule type="expression" dxfId="556" priority="27">
      <formula>$E$9=""</formula>
    </cfRule>
  </conditionalFormatting>
  <conditionalFormatting sqref="F246:F254">
    <cfRule type="expression" dxfId="555" priority="26">
      <formula>$F$9=""</formula>
    </cfRule>
  </conditionalFormatting>
  <conditionalFormatting sqref="G246:G254">
    <cfRule type="expression" dxfId="554" priority="25">
      <formula>$G$9=""</formula>
    </cfRule>
  </conditionalFormatting>
  <conditionalFormatting sqref="H246:H254">
    <cfRule type="expression" dxfId="553" priority="24">
      <formula>$H$9=""</formula>
    </cfRule>
  </conditionalFormatting>
  <conditionalFormatting sqref="I246:I254">
    <cfRule type="expression" dxfId="552" priority="23">
      <formula>$I$9=""</formula>
    </cfRule>
  </conditionalFormatting>
  <conditionalFormatting sqref="J246:J254">
    <cfRule type="expression" dxfId="551" priority="22">
      <formula>$J$9=""</formula>
    </cfRule>
  </conditionalFormatting>
  <conditionalFormatting sqref="D231:D238">
    <cfRule type="expression" dxfId="550" priority="21">
      <formula>$D$9=""</formula>
    </cfRule>
  </conditionalFormatting>
  <conditionalFormatting sqref="E231:E238">
    <cfRule type="expression" dxfId="549" priority="20">
      <formula>$E$9=""</formula>
    </cfRule>
  </conditionalFormatting>
  <conditionalFormatting sqref="F231:F238">
    <cfRule type="expression" dxfId="548" priority="19">
      <formula>$F$9=""</formula>
    </cfRule>
  </conditionalFormatting>
  <conditionalFormatting sqref="G231:G238">
    <cfRule type="expression" dxfId="547" priority="18">
      <formula>$G$9=""</formula>
    </cfRule>
  </conditionalFormatting>
  <conditionalFormatting sqref="H231:H238">
    <cfRule type="expression" dxfId="546" priority="17">
      <formula>$H$9=""</formula>
    </cfRule>
  </conditionalFormatting>
  <conditionalFormatting sqref="I231:I238">
    <cfRule type="expression" dxfId="545" priority="16">
      <formula>$I$9=""</formula>
    </cfRule>
  </conditionalFormatting>
  <conditionalFormatting sqref="J231:J238">
    <cfRule type="expression" dxfId="544" priority="15">
      <formula>$J$9=""</formula>
    </cfRule>
  </conditionalFormatting>
  <conditionalFormatting sqref="D240:D244">
    <cfRule type="expression" dxfId="543" priority="14">
      <formula>$D$9=""</formula>
    </cfRule>
  </conditionalFormatting>
  <conditionalFormatting sqref="E240:E244">
    <cfRule type="expression" dxfId="542" priority="13">
      <formula>$E$9=""</formula>
    </cfRule>
  </conditionalFormatting>
  <conditionalFormatting sqref="F240:F244">
    <cfRule type="expression" dxfId="541" priority="12">
      <formula>$F$9=""</formula>
    </cfRule>
  </conditionalFormatting>
  <conditionalFormatting sqref="G240:G244">
    <cfRule type="expression" dxfId="540" priority="11">
      <formula>$G$9=""</formula>
    </cfRule>
  </conditionalFormatting>
  <conditionalFormatting sqref="H240:H244">
    <cfRule type="expression" dxfId="539" priority="10">
      <formula>$H$9=""</formula>
    </cfRule>
  </conditionalFormatting>
  <conditionalFormatting sqref="I240:I244">
    <cfRule type="expression" dxfId="538" priority="9">
      <formula>$I$9=""</formula>
    </cfRule>
  </conditionalFormatting>
  <conditionalFormatting sqref="J240:J244">
    <cfRule type="expression" dxfId="537" priority="8">
      <formula>$J$9=""</formula>
    </cfRule>
  </conditionalFormatting>
  <conditionalFormatting sqref="D265">
    <cfRule type="expression" dxfId="536" priority="7">
      <formula>$D$9=""</formula>
    </cfRule>
  </conditionalFormatting>
  <conditionalFormatting sqref="E265">
    <cfRule type="expression" dxfId="535" priority="6">
      <formula>$E$9=""</formula>
    </cfRule>
  </conditionalFormatting>
  <conditionalFormatting sqref="F265">
    <cfRule type="expression" dxfId="534" priority="5">
      <formula>$F$9=""</formula>
    </cfRule>
  </conditionalFormatting>
  <conditionalFormatting sqref="G265">
    <cfRule type="expression" dxfId="533" priority="4">
      <formula>$G$9=""</formula>
    </cfRule>
  </conditionalFormatting>
  <conditionalFormatting sqref="H265">
    <cfRule type="expression" dxfId="532" priority="3">
      <formula>$H$9=""</formula>
    </cfRule>
  </conditionalFormatting>
  <conditionalFormatting sqref="I265">
    <cfRule type="expression" dxfId="531" priority="2">
      <formula>$I$9=""</formula>
    </cfRule>
  </conditionalFormatting>
  <conditionalFormatting sqref="J265">
    <cfRule type="expression" dxfId="530" priority="1">
      <formula>$J$9=""</formula>
    </cfRule>
  </conditionalFormatting>
  <pageMargins left="0.34" right="0.35" top="0.55000000000000004" bottom="1" header="0.5" footer="0.5"/>
  <pageSetup scale="58" orientation="portrait" horizontalDpi="4294967292" verticalDpi="4294967292" r:id="rId1"/>
  <headerFooter alignWithMargins="0"/>
  <ignoredErrors>
    <ignoredError sqref="D138:J138 D118:J119 D127:J128" 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7">
    <tabColor theme="4" tint="-0.499984740745262"/>
  </sheetPr>
  <dimension ref="A1:K307"/>
  <sheetViews>
    <sheetView showGridLines="0" topLeftCell="A248" zoomScaleNormal="100" workbookViewId="0">
      <selection activeCell="J286" sqref="J286"/>
    </sheetView>
  </sheetViews>
  <sheetFormatPr defaultRowHeight="12.75"/>
  <cols>
    <col min="1" max="1" width="2" style="143" customWidth="1"/>
    <col min="2" max="2" width="40" style="1" customWidth="1"/>
    <col min="3" max="4" width="18.5703125" style="1" customWidth="1"/>
    <col min="5" max="6" width="15.7109375" style="1" customWidth="1"/>
    <col min="7" max="7" width="15.7109375" style="3" customWidth="1"/>
    <col min="8" max="9" width="15.7109375" style="4" customWidth="1"/>
    <col min="10" max="10" width="15.7109375" style="1" customWidth="1"/>
    <col min="11" max="11" width="11.28515625" style="1" bestFit="1" customWidth="1"/>
    <col min="12" max="16384" width="9.140625" style="1"/>
  </cols>
  <sheetData>
    <row r="1" spans="1:10" ht="18" customHeight="1">
      <c r="A1" s="715" t="str">
        <f>IF(Data!B9="","hideme","unhideme")</f>
        <v>unhideme</v>
      </c>
    </row>
    <row r="2" spans="1:10" ht="15" customHeight="1">
      <c r="B2" s="42" t="str">
        <f>Setup!B5</f>
        <v>Product Costing &amp; Financial Performance Tool</v>
      </c>
      <c r="G2" s="653"/>
      <c r="H2" s="1"/>
      <c r="I2" s="1"/>
    </row>
    <row r="3" spans="1:10" ht="15" customHeight="1">
      <c r="B3" s="44"/>
      <c r="G3" s="1"/>
      <c r="H3" s="1"/>
      <c r="I3" s="1"/>
    </row>
    <row r="4" spans="1:10" ht="15" customHeight="1">
      <c r="B4" s="44" t="str">
        <f>'Input-IS Y1'!B4</f>
        <v>3. INCOME STATEMENT INPUT BY YEAR</v>
      </c>
      <c r="G4" s="1"/>
      <c r="H4" s="1"/>
      <c r="I4" s="1"/>
    </row>
    <row r="5" spans="1:10" ht="14.25">
      <c r="A5" s="144"/>
      <c r="B5" s="10"/>
    </row>
    <row r="6" spans="1:10" ht="20.25" customHeight="1">
      <c r="A6" s="144"/>
      <c r="B6" s="17">
        <f>IF('Balance Sheet Input'!K6="","Select Year 1 on the 'Setup'  page",'Balance Sheet Input'!K6)</f>
        <v>2019</v>
      </c>
    </row>
    <row r="7" spans="1:10" ht="1.5" customHeight="1">
      <c r="A7" s="144"/>
      <c r="B7" s="17"/>
      <c r="D7" s="143">
        <v>3</v>
      </c>
      <c r="E7" s="143">
        <v>4</v>
      </c>
      <c r="F7" s="143">
        <v>5</v>
      </c>
      <c r="G7" s="143">
        <v>6</v>
      </c>
      <c r="H7" s="143">
        <v>7</v>
      </c>
      <c r="I7" s="143">
        <v>8</v>
      </c>
      <c r="J7" s="143">
        <v>9</v>
      </c>
    </row>
    <row r="8" spans="1:10" ht="20.25" customHeight="1">
      <c r="A8" s="144"/>
      <c r="B8" s="17"/>
      <c r="D8" s="143"/>
      <c r="E8" s="143"/>
      <c r="F8" s="143"/>
      <c r="G8" s="143"/>
      <c r="H8" s="143"/>
      <c r="I8" s="143"/>
      <c r="J8" s="143"/>
    </row>
    <row r="9" spans="1:10" ht="27.75" customHeight="1">
      <c r="B9" s="118" t="s">
        <v>218</v>
      </c>
      <c r="C9" s="119" t="s">
        <v>1</v>
      </c>
      <c r="D9" s="119" t="str">
        <f>IF(Setup!$C23="","",Setup!$C23)</f>
        <v>Training</v>
      </c>
      <c r="E9" s="119" t="str">
        <f>IF(Setup!$C24="","",Setup!$C24)</f>
        <v>Conference</v>
      </c>
      <c r="F9" s="119" t="str">
        <f>IF(Setup!$C25="","",Setup!$C25)</f>
        <v>Research</v>
      </c>
      <c r="G9" s="119" t="str">
        <f>IF(Setup!$C26="","",Setup!$C26)</f>
        <v>Publications</v>
      </c>
      <c r="H9" s="119" t="str">
        <f>IF(Setup!$C27="","",Setup!$C27)</f>
        <v/>
      </c>
      <c r="I9" s="119" t="str">
        <f>IF(Setup!$C28="","",Setup!$C28)</f>
        <v/>
      </c>
      <c r="J9" s="119" t="str">
        <f>IF(Setup!$C29="","",Setup!$C29)</f>
        <v/>
      </c>
    </row>
    <row r="10" spans="1:10">
      <c r="B10" s="401" t="str">
        <f>IF(ISERROR(VLOOKUP(Setup!$A$163,Setup!$A$158:B162,2)),"",(VLOOKUP(Setup!$A$163,Setup!$A$158:B162,2)))</f>
        <v>% Contribution to Direct Revenue</v>
      </c>
      <c r="C10" s="402" t="e">
        <f>SUM(D10:J10)</f>
        <v>#DIV/0!</v>
      </c>
      <c r="D10" s="402" t="e">
        <f>IF(D9="",0,VLOOKUP($B$10,$B$13:$J$16,D7,0))</f>
        <v>#DIV/0!</v>
      </c>
      <c r="E10" s="402" t="e">
        <f t="shared" ref="E10:J10" si="0">IF(E9="",0,VLOOKUP($B$10,$B$13:$J$16,E7,0))</f>
        <v>#DIV/0!</v>
      </c>
      <c r="F10" s="402" t="e">
        <f t="shared" si="0"/>
        <v>#DIV/0!</v>
      </c>
      <c r="G10" s="402" t="e">
        <f t="shared" si="0"/>
        <v>#DIV/0!</v>
      </c>
      <c r="H10" s="402">
        <f t="shared" si="0"/>
        <v>0</v>
      </c>
      <c r="I10" s="402">
        <f t="shared" si="0"/>
        <v>0</v>
      </c>
      <c r="J10" s="402">
        <f t="shared" si="0"/>
        <v>0</v>
      </c>
    </row>
    <row r="11" spans="1:10">
      <c r="G11" s="1"/>
      <c r="H11" s="1"/>
      <c r="I11" s="1"/>
    </row>
    <row r="12" spans="1:10" ht="22.5" hidden="1" customHeight="1">
      <c r="B12" s="13" t="s">
        <v>29</v>
      </c>
      <c r="C12" s="400" t="s">
        <v>1</v>
      </c>
      <c r="D12" s="70" t="str">
        <f>D$29</f>
        <v>Training</v>
      </c>
      <c r="E12" s="70" t="str">
        <f t="shared" ref="E12:J12" si="1">E$29</f>
        <v>Conference</v>
      </c>
      <c r="F12" s="70" t="str">
        <f t="shared" si="1"/>
        <v>Research</v>
      </c>
      <c r="G12" s="70" t="str">
        <f t="shared" si="1"/>
        <v>Publications</v>
      </c>
      <c r="H12" s="70" t="str">
        <f t="shared" si="1"/>
        <v/>
      </c>
      <c r="I12" s="70" t="str">
        <f t="shared" si="1"/>
        <v/>
      </c>
      <c r="J12" s="70" t="str">
        <f t="shared" si="1"/>
        <v/>
      </c>
    </row>
    <row r="13" spans="1:10" hidden="1">
      <c r="A13" s="143">
        <v>1</v>
      </c>
      <c r="B13" s="2" t="s">
        <v>123</v>
      </c>
      <c r="C13" s="343">
        <f>SUM(D13:J13)</f>
        <v>0</v>
      </c>
      <c r="D13" s="342" t="str">
        <f>IF($B$10="Staff Time",VLOOKUP($B$6,Setup!$C$120:$K$131,D$7,0),"")</f>
        <v/>
      </c>
      <c r="E13" s="342" t="str">
        <f>IF($B$10="Staff Time",VLOOKUP($B$6,Setup!$C$120:$K$131,E$7,0),"")</f>
        <v/>
      </c>
      <c r="F13" s="342" t="str">
        <f>IF($B$10="Staff Time",VLOOKUP($B$6,Setup!$C$120:$K$131,F$7,0),"")</f>
        <v/>
      </c>
      <c r="G13" s="342" t="str">
        <f>IF($B$10="Staff Time",VLOOKUP($B$6,Setup!$C$120:$K$131,G$7,0),"")</f>
        <v/>
      </c>
      <c r="H13" s="342" t="str">
        <f>IF($B$10="Staff Time",VLOOKUP($B$6,Setup!$C$120:$K$131,H$7,0),"")</f>
        <v/>
      </c>
      <c r="I13" s="342" t="str">
        <f>IF($B$10="Staff Time",VLOOKUP($B$6,Setup!$C$120:$K$131,I$7,0),"")</f>
        <v/>
      </c>
      <c r="J13" s="342" t="str">
        <f>IF($B$10="Staff Time",VLOOKUP($B$6,Setup!$C$120:$K$131,J$7,0),"")</f>
        <v/>
      </c>
    </row>
    <row r="14" spans="1:10" hidden="1">
      <c r="A14" s="143">
        <v>2</v>
      </c>
      <c r="B14" s="2" t="s">
        <v>122</v>
      </c>
      <c r="C14" s="343" t="e">
        <f>SUM(D14:J14)</f>
        <v>#DIV/0!</v>
      </c>
      <c r="D14" s="342" t="e">
        <f t="shared" ref="D14:J14" si="2">(D33+D83)/($C$33+$C$83)</f>
        <v>#DIV/0!</v>
      </c>
      <c r="E14" s="342" t="e">
        <f t="shared" si="2"/>
        <v>#DIV/0!</v>
      </c>
      <c r="F14" s="342" t="e">
        <f t="shared" si="2"/>
        <v>#DIV/0!</v>
      </c>
      <c r="G14" s="342" t="e">
        <f t="shared" si="2"/>
        <v>#DIV/0!</v>
      </c>
      <c r="H14" s="342" t="e">
        <f t="shared" si="2"/>
        <v>#DIV/0!</v>
      </c>
      <c r="I14" s="342" t="e">
        <f t="shared" si="2"/>
        <v>#DIV/0!</v>
      </c>
      <c r="J14" s="342" t="e">
        <f t="shared" si="2"/>
        <v>#DIV/0!</v>
      </c>
    </row>
    <row r="15" spans="1:10" hidden="1">
      <c r="A15" s="143">
        <v>3</v>
      </c>
      <c r="B15" s="2" t="s">
        <v>124</v>
      </c>
      <c r="C15" s="343" t="e">
        <f>SUM(D15:J15)</f>
        <v>#DIV/0!</v>
      </c>
      <c r="D15" s="342" t="e">
        <f>D154/$C$154</f>
        <v>#DIV/0!</v>
      </c>
      <c r="E15" s="342" t="e">
        <f t="shared" ref="E15:J15" si="3">E154/$C$154</f>
        <v>#DIV/0!</v>
      </c>
      <c r="F15" s="342" t="e">
        <f t="shared" si="3"/>
        <v>#DIV/0!</v>
      </c>
      <c r="G15" s="342" t="e">
        <f t="shared" si="3"/>
        <v>#DIV/0!</v>
      </c>
      <c r="H15" s="342" t="e">
        <f t="shared" si="3"/>
        <v>#DIV/0!</v>
      </c>
      <c r="I15" s="342" t="e">
        <f t="shared" si="3"/>
        <v>#DIV/0!</v>
      </c>
      <c r="J15" s="342" t="e">
        <f t="shared" si="3"/>
        <v>#DIV/0!</v>
      </c>
    </row>
    <row r="16" spans="1:10" hidden="1">
      <c r="A16" s="143">
        <v>4</v>
      </c>
      <c r="B16" s="2" t="s">
        <v>125</v>
      </c>
      <c r="C16" s="343">
        <f>SUM(D16:J16)</f>
        <v>1</v>
      </c>
      <c r="D16" s="342">
        <f>IF(D12="",0,1/COUNTA(Setup!$C$23:$C$29))</f>
        <v>0.25</v>
      </c>
      <c r="E16" s="342">
        <f>IF(E12="",0,1/COUNTA(Setup!$C$23:$C$29))</f>
        <v>0.25</v>
      </c>
      <c r="F16" s="342">
        <f>IF(F12="",0,1/COUNTA(Setup!$C$23:$C$29))</f>
        <v>0.25</v>
      </c>
      <c r="G16" s="342">
        <f>IF(G12="",0,1/COUNTA(Setup!$C$23:$C$29))</f>
        <v>0.25</v>
      </c>
      <c r="H16" s="342">
        <f>IF(H12="",0,1/COUNTA(Setup!$C$23:$C$29))</f>
        <v>0</v>
      </c>
      <c r="I16" s="342">
        <f>IF(I12="",0,1/COUNTA(Setup!$C$23:$C$29))</f>
        <v>0</v>
      </c>
      <c r="J16" s="342">
        <f>IF(J12="",0,1/COUNTA(Setup!$C$23:$C$29))</f>
        <v>0</v>
      </c>
    </row>
    <row r="17" spans="2:10" hidden="1"/>
    <row r="18" spans="2:10" ht="27.75" customHeight="1">
      <c r="B18" s="118" t="s">
        <v>219</v>
      </c>
      <c r="C18" s="119" t="s">
        <v>1</v>
      </c>
      <c r="D18" s="119" t="str">
        <f>D9</f>
        <v>Training</v>
      </c>
      <c r="E18" s="119" t="str">
        <f t="shared" ref="E18:J18" si="4">E9</f>
        <v>Conference</v>
      </c>
      <c r="F18" s="119" t="str">
        <f t="shared" si="4"/>
        <v>Research</v>
      </c>
      <c r="G18" s="119" t="str">
        <f t="shared" si="4"/>
        <v>Publications</v>
      </c>
      <c r="H18" s="119" t="str">
        <f t="shared" si="4"/>
        <v/>
      </c>
      <c r="I18" s="119" t="str">
        <f t="shared" si="4"/>
        <v/>
      </c>
      <c r="J18" s="119" t="str">
        <f t="shared" si="4"/>
        <v/>
      </c>
    </row>
    <row r="19" spans="2:10">
      <c r="B19" s="401" t="str">
        <f>IF(ISERROR(VLOOKUP(Setup!$A$165,Setup!$A$158:B162,2)),"",(VLOOKUP(Setup!$A$165,Setup!$A$158:B162,2)))</f>
        <v>% Contribution to Direct Expenses</v>
      </c>
      <c r="C19" s="402" t="e">
        <f>SUM(D19:J19)</f>
        <v>#DIV/0!</v>
      </c>
      <c r="D19" s="402" t="e">
        <f>IF(D18="",0,VLOOKUP($B$19,$B$22:$J$25,D7,0))</f>
        <v>#DIV/0!</v>
      </c>
      <c r="E19" s="402" t="e">
        <f t="shared" ref="E19:J19" si="5">IF(E18="",0,VLOOKUP($B$19,$B$22:$J$25,E7,0))</f>
        <v>#DIV/0!</v>
      </c>
      <c r="F19" s="402" t="e">
        <f t="shared" si="5"/>
        <v>#DIV/0!</v>
      </c>
      <c r="G19" s="402" t="e">
        <f t="shared" si="5"/>
        <v>#DIV/0!</v>
      </c>
      <c r="H19" s="402">
        <f t="shared" si="5"/>
        <v>0</v>
      </c>
      <c r="I19" s="402">
        <f t="shared" si="5"/>
        <v>0</v>
      </c>
      <c r="J19" s="402">
        <f t="shared" si="5"/>
        <v>0</v>
      </c>
    </row>
    <row r="20" spans="2:10">
      <c r="G20" s="1"/>
      <c r="H20" s="1"/>
      <c r="I20" s="1"/>
    </row>
    <row r="21" spans="2:10" ht="22.5" hidden="1" customHeight="1">
      <c r="B21" s="13" t="s">
        <v>29</v>
      </c>
      <c r="C21" s="400" t="s">
        <v>1</v>
      </c>
      <c r="D21" s="70" t="str">
        <f>D$9</f>
        <v>Training</v>
      </c>
      <c r="E21" s="70" t="str">
        <f t="shared" ref="E21:J21" si="6">E$9</f>
        <v>Conference</v>
      </c>
      <c r="F21" s="70" t="str">
        <f t="shared" si="6"/>
        <v>Research</v>
      </c>
      <c r="G21" s="70" t="str">
        <f t="shared" si="6"/>
        <v>Publications</v>
      </c>
      <c r="H21" s="70" t="str">
        <f t="shared" si="6"/>
        <v/>
      </c>
      <c r="I21" s="70" t="str">
        <f t="shared" si="6"/>
        <v/>
      </c>
      <c r="J21" s="70" t="str">
        <f t="shared" si="6"/>
        <v/>
      </c>
    </row>
    <row r="22" spans="2:10" hidden="1">
      <c r="B22" s="2" t="s">
        <v>123</v>
      </c>
      <c r="C22" s="343">
        <f>SUM(D22:J22)</f>
        <v>0</v>
      </c>
      <c r="D22" s="342" t="str">
        <f>IF($B$19="Staff Time",VLOOKUP($B$6,Setup!$C$120:$K$131,D$7,0),"")</f>
        <v/>
      </c>
      <c r="E22" s="342" t="str">
        <f>IF($B$19="Staff Time",VLOOKUP($B$6,Setup!$C$120:$K$131,E$7,0),"")</f>
        <v/>
      </c>
      <c r="F22" s="342" t="str">
        <f>IF($B$19="Staff Time",VLOOKUP($B$6,Setup!$C$120:$K$131,F$7,0),"")</f>
        <v/>
      </c>
      <c r="G22" s="342" t="str">
        <f>IF($B$19="Staff Time",VLOOKUP($B$6,Setup!$C$120:$K$131,G$7,0),"")</f>
        <v/>
      </c>
      <c r="H22" s="342" t="str">
        <f>IF($B$19="Staff Time",VLOOKUP($B$6,Setup!$C$120:$K$131,H$7,0),"")</f>
        <v/>
      </c>
      <c r="I22" s="342" t="str">
        <f>IF($B$19="Staff Time",VLOOKUP($B$6,Setup!$C$120:$K$131,I$7,0),"")</f>
        <v/>
      </c>
      <c r="J22" s="342" t="str">
        <f>IF($B$19="Staff Time",VLOOKUP($B$6,Setup!$C$120:$K$131,J$7,0),"")</f>
        <v/>
      </c>
    </row>
    <row r="23" spans="2:10" hidden="1">
      <c r="B23" s="2" t="s">
        <v>122</v>
      </c>
      <c r="C23" s="343" t="e">
        <f>SUM(D23:J23)</f>
        <v>#DIV/0!</v>
      </c>
      <c r="D23" s="342" t="e">
        <f>(D33+D83)/($C$33+$C$83)</f>
        <v>#DIV/0!</v>
      </c>
      <c r="E23" s="342" t="e">
        <f t="shared" ref="E23:J23" si="7">(E33+E83)/($C$33+$C$83)</f>
        <v>#DIV/0!</v>
      </c>
      <c r="F23" s="342" t="e">
        <f t="shared" si="7"/>
        <v>#DIV/0!</v>
      </c>
      <c r="G23" s="342" t="e">
        <f t="shared" si="7"/>
        <v>#DIV/0!</v>
      </c>
      <c r="H23" s="342" t="e">
        <f t="shared" si="7"/>
        <v>#DIV/0!</v>
      </c>
      <c r="I23" s="342" t="e">
        <f t="shared" si="7"/>
        <v>#DIV/0!</v>
      </c>
      <c r="J23" s="342" t="e">
        <f t="shared" si="7"/>
        <v>#DIV/0!</v>
      </c>
    </row>
    <row r="24" spans="2:10" hidden="1">
      <c r="B24" s="2" t="s">
        <v>124</v>
      </c>
      <c r="C24" s="343" t="e">
        <f>SUM(D24:J24)</f>
        <v>#DIV/0!</v>
      </c>
      <c r="D24" s="342" t="e">
        <f>D154/$C$154</f>
        <v>#DIV/0!</v>
      </c>
      <c r="E24" s="342" t="e">
        <f t="shared" ref="E24:J24" si="8">E154/$C$154</f>
        <v>#DIV/0!</v>
      </c>
      <c r="F24" s="342" t="e">
        <f t="shared" si="8"/>
        <v>#DIV/0!</v>
      </c>
      <c r="G24" s="342" t="e">
        <f t="shared" si="8"/>
        <v>#DIV/0!</v>
      </c>
      <c r="H24" s="342" t="e">
        <f t="shared" si="8"/>
        <v>#DIV/0!</v>
      </c>
      <c r="I24" s="342" t="e">
        <f t="shared" si="8"/>
        <v>#DIV/0!</v>
      </c>
      <c r="J24" s="342" t="e">
        <f t="shared" si="8"/>
        <v>#DIV/0!</v>
      </c>
    </row>
    <row r="25" spans="2:10" hidden="1">
      <c r="B25" s="2" t="s">
        <v>125</v>
      </c>
      <c r="C25" s="343">
        <f>SUM(D25:J25)</f>
        <v>1</v>
      </c>
      <c r="D25" s="342">
        <f>D16</f>
        <v>0.25</v>
      </c>
      <c r="E25" s="342">
        <f t="shared" ref="E25:J25" si="9">E16</f>
        <v>0.25</v>
      </c>
      <c r="F25" s="342">
        <f t="shared" si="9"/>
        <v>0.25</v>
      </c>
      <c r="G25" s="342">
        <f t="shared" si="9"/>
        <v>0.25</v>
      </c>
      <c r="H25" s="342">
        <f t="shared" si="9"/>
        <v>0</v>
      </c>
      <c r="I25" s="342">
        <f t="shared" si="9"/>
        <v>0</v>
      </c>
      <c r="J25" s="342">
        <f t="shared" si="9"/>
        <v>0</v>
      </c>
    </row>
    <row r="26" spans="2:10" hidden="1"/>
    <row r="27" spans="2:10" hidden="1"/>
    <row r="28" spans="2:10" hidden="1"/>
    <row r="29" spans="2:10" ht="27" customHeight="1" thickBot="1">
      <c r="B29" s="212"/>
      <c r="C29" s="91" t="s">
        <v>1</v>
      </c>
      <c r="D29" s="91" t="str">
        <f>IF(Setup!$C23="","",Setup!$C23)</f>
        <v>Training</v>
      </c>
      <c r="E29" s="91" t="str">
        <f>IF(Setup!$C24="","",Setup!$C24)</f>
        <v>Conference</v>
      </c>
      <c r="F29" s="91" t="str">
        <f>IF(Setup!$C25="","",Setup!$C25)</f>
        <v>Research</v>
      </c>
      <c r="G29" s="91" t="str">
        <f>IF(Setup!$C26="","",Setup!$C26)</f>
        <v>Publications</v>
      </c>
      <c r="H29" s="91" t="str">
        <f>IF(Setup!$C27="","",Setup!$C27)</f>
        <v/>
      </c>
      <c r="I29" s="91" t="str">
        <f>IF(Setup!$C28="","",Setup!$C28)</f>
        <v/>
      </c>
      <c r="J29" s="91" t="str">
        <f>IF(Setup!$C29="","",Setup!$C29)</f>
        <v/>
      </c>
    </row>
    <row r="30" spans="2:10">
      <c r="B30" s="211" t="s">
        <v>21</v>
      </c>
      <c r="C30" s="11"/>
      <c r="D30" s="11"/>
      <c r="E30" s="11"/>
      <c r="F30" s="11"/>
      <c r="G30" s="11"/>
      <c r="H30" s="11"/>
      <c r="I30" s="11"/>
      <c r="J30" s="11"/>
    </row>
    <row r="31" spans="2:10">
      <c r="B31" s="210" t="s">
        <v>39</v>
      </c>
      <c r="C31" s="15"/>
      <c r="D31" s="15"/>
      <c r="E31" s="15"/>
      <c r="F31" s="15"/>
      <c r="G31" s="15"/>
      <c r="H31" s="15"/>
      <c r="I31" s="15"/>
      <c r="J31" s="15"/>
    </row>
    <row r="32" spans="2:10">
      <c r="B32" s="332" t="s">
        <v>10</v>
      </c>
      <c r="C32" s="563">
        <f>C33</f>
        <v>0</v>
      </c>
      <c r="D32" s="563">
        <f t="shared" ref="D32:J32" si="10">D33</f>
        <v>0</v>
      </c>
      <c r="E32" s="563">
        <f t="shared" si="10"/>
        <v>0</v>
      </c>
      <c r="F32" s="563">
        <f t="shared" si="10"/>
        <v>0</v>
      </c>
      <c r="G32" s="563">
        <f t="shared" si="10"/>
        <v>0</v>
      </c>
      <c r="H32" s="563">
        <f t="shared" si="10"/>
        <v>0</v>
      </c>
      <c r="I32" s="563">
        <f t="shared" si="10"/>
        <v>0</v>
      </c>
      <c r="J32" s="563">
        <f t="shared" si="10"/>
        <v>0</v>
      </c>
    </row>
    <row r="33" spans="1:11" s="16" customFormat="1">
      <c r="A33" s="143"/>
      <c r="B33" s="208" t="s">
        <v>232</v>
      </c>
      <c r="C33" s="564">
        <f>SUM(C34:C58)</f>
        <v>0</v>
      </c>
      <c r="D33" s="564">
        <f>SUM(D34:D58)</f>
        <v>0</v>
      </c>
      <c r="E33" s="564">
        <f t="shared" ref="E33:J33" si="11">SUM(E34:E58)</f>
        <v>0</v>
      </c>
      <c r="F33" s="564">
        <f t="shared" si="11"/>
        <v>0</v>
      </c>
      <c r="G33" s="564">
        <f t="shared" si="11"/>
        <v>0</v>
      </c>
      <c r="H33" s="564">
        <f t="shared" si="11"/>
        <v>0</v>
      </c>
      <c r="I33" s="564">
        <f t="shared" si="11"/>
        <v>0</v>
      </c>
      <c r="J33" s="564">
        <f t="shared" si="11"/>
        <v>0</v>
      </c>
      <c r="K33" s="331"/>
    </row>
    <row r="34" spans="1:11" s="16" customFormat="1">
      <c r="A34" s="143"/>
      <c r="B34" s="312" t="str">
        <f>IF('Input-IS Y8'!B34="","",'Input-IS Y8'!B34)</f>
        <v>Donor A</v>
      </c>
      <c r="C34" s="565">
        <f>SUM(D34:J34)</f>
        <v>0</v>
      </c>
      <c r="D34" s="566"/>
      <c r="E34" s="566"/>
      <c r="F34" s="567"/>
      <c r="G34" s="566"/>
      <c r="H34" s="567"/>
      <c r="I34" s="566"/>
      <c r="J34" s="566"/>
    </row>
    <row r="35" spans="1:11">
      <c r="B35" s="312" t="str">
        <f>IF('Input-IS Y8'!B35="","",'Input-IS Y8'!B35)</f>
        <v>Donor B</v>
      </c>
      <c r="C35" s="568">
        <f>SUM(D35:J35)</f>
        <v>0</v>
      </c>
      <c r="D35" s="567"/>
      <c r="E35" s="567"/>
      <c r="F35" s="567"/>
      <c r="G35" s="567"/>
      <c r="H35" s="567"/>
      <c r="I35" s="566"/>
      <c r="J35" s="567"/>
    </row>
    <row r="36" spans="1:11">
      <c r="B36" s="312" t="str">
        <f>IF('Input-IS Y8'!B36="","",'Input-IS Y8'!B36)</f>
        <v>Donor C</v>
      </c>
      <c r="C36" s="568">
        <f t="shared" ref="C36:C40" si="12">SUM(D36:J36)</f>
        <v>0</v>
      </c>
      <c r="D36" s="567"/>
      <c r="E36" s="567"/>
      <c r="F36" s="567"/>
      <c r="G36" s="567"/>
      <c r="H36" s="567"/>
      <c r="I36" s="566"/>
      <c r="J36" s="567"/>
    </row>
    <row r="37" spans="1:11">
      <c r="B37" s="312" t="str">
        <f>IF('Input-IS Y8'!B37="","",'Input-IS Y8'!B37)</f>
        <v>Donor D</v>
      </c>
      <c r="C37" s="568">
        <f t="shared" si="12"/>
        <v>0</v>
      </c>
      <c r="D37" s="567"/>
      <c r="E37" s="567"/>
      <c r="F37" s="567"/>
      <c r="G37" s="567"/>
      <c r="H37" s="567"/>
      <c r="I37" s="566"/>
      <c r="J37" s="567"/>
    </row>
    <row r="38" spans="1:11">
      <c r="B38" s="312" t="str">
        <f>IF('Input-IS Y8'!B38="","",'Input-IS Y8'!B38)</f>
        <v>Donor E</v>
      </c>
      <c r="C38" s="568">
        <f t="shared" si="12"/>
        <v>0</v>
      </c>
      <c r="D38" s="567"/>
      <c r="E38" s="567"/>
      <c r="F38" s="567"/>
      <c r="G38" s="567"/>
      <c r="H38" s="567"/>
      <c r="I38" s="566"/>
      <c r="J38" s="567"/>
    </row>
    <row r="39" spans="1:11">
      <c r="B39" s="312" t="str">
        <f>IF('Input-IS Y8'!B39="","",'Input-IS Y8'!B39)</f>
        <v/>
      </c>
      <c r="C39" s="568">
        <f t="shared" si="12"/>
        <v>0</v>
      </c>
      <c r="D39" s="567"/>
      <c r="E39" s="567"/>
      <c r="F39" s="567"/>
      <c r="G39" s="567"/>
      <c r="H39" s="567"/>
      <c r="I39" s="566"/>
      <c r="J39" s="567"/>
    </row>
    <row r="40" spans="1:11">
      <c r="B40" s="312" t="str">
        <f>IF('Input-IS Y8'!B40="","",'Input-IS Y8'!B40)</f>
        <v/>
      </c>
      <c r="C40" s="568">
        <f t="shared" si="12"/>
        <v>0</v>
      </c>
      <c r="D40" s="567"/>
      <c r="E40" s="567"/>
      <c r="F40" s="567"/>
      <c r="G40" s="567"/>
      <c r="H40" s="567"/>
      <c r="I40" s="566"/>
      <c r="J40" s="567"/>
    </row>
    <row r="41" spans="1:11">
      <c r="B41" s="785" t="str">
        <f>IF('Input-IS Y8'!B41="","",'Input-IS Y8'!B41)</f>
        <v/>
      </c>
      <c r="C41" s="792">
        <f t="shared" ref="C41:C58" si="13">SUM(D41:J41)</f>
        <v>0</v>
      </c>
      <c r="D41" s="567"/>
      <c r="E41" s="567"/>
      <c r="F41" s="567"/>
      <c r="G41" s="567"/>
      <c r="H41" s="567"/>
      <c r="I41" s="566"/>
      <c r="J41" s="567"/>
    </row>
    <row r="42" spans="1:11">
      <c r="B42" s="785" t="str">
        <f>IF('Input-IS Y8'!B42="","",'Input-IS Y8'!B42)</f>
        <v/>
      </c>
      <c r="C42" s="792">
        <f t="shared" si="13"/>
        <v>0</v>
      </c>
      <c r="D42" s="567"/>
      <c r="E42" s="567"/>
      <c r="F42" s="567"/>
      <c r="G42" s="567"/>
      <c r="H42" s="567"/>
      <c r="I42" s="566"/>
      <c r="J42" s="567"/>
    </row>
    <row r="43" spans="1:11" s="781" customFormat="1">
      <c r="A43" s="143"/>
      <c r="B43" s="785" t="str">
        <f>IF('Input-IS Y8'!B43="","",'Input-IS Y8'!B43)</f>
        <v/>
      </c>
      <c r="C43" s="792">
        <f t="shared" si="13"/>
        <v>0</v>
      </c>
      <c r="D43" s="791"/>
      <c r="E43" s="791"/>
      <c r="F43" s="791"/>
      <c r="G43" s="791"/>
      <c r="H43" s="791"/>
      <c r="I43" s="790"/>
      <c r="J43" s="791"/>
    </row>
    <row r="44" spans="1:11" s="781" customFormat="1">
      <c r="A44" s="143"/>
      <c r="B44" s="785" t="str">
        <f>IF('Input-IS Y8'!B44="","",'Input-IS Y8'!B44)</f>
        <v/>
      </c>
      <c r="C44" s="792">
        <f t="shared" si="13"/>
        <v>0</v>
      </c>
      <c r="D44" s="791"/>
      <c r="E44" s="791"/>
      <c r="F44" s="791"/>
      <c r="G44" s="791"/>
      <c r="H44" s="791"/>
      <c r="I44" s="790"/>
      <c r="J44" s="791"/>
    </row>
    <row r="45" spans="1:11" s="781" customFormat="1">
      <c r="A45" s="143"/>
      <c r="B45" s="785" t="str">
        <f>IF('Input-IS Y8'!B45="","",'Input-IS Y8'!B45)</f>
        <v/>
      </c>
      <c r="C45" s="792">
        <f t="shared" si="13"/>
        <v>0</v>
      </c>
      <c r="D45" s="791"/>
      <c r="E45" s="791"/>
      <c r="F45" s="791"/>
      <c r="G45" s="791"/>
      <c r="H45" s="791"/>
      <c r="I45" s="790"/>
      <c r="J45" s="791"/>
    </row>
    <row r="46" spans="1:11" s="781" customFormat="1">
      <c r="A46" s="143"/>
      <c r="B46" s="785" t="str">
        <f>IF('Input-IS Y8'!B46="","",'Input-IS Y8'!B46)</f>
        <v/>
      </c>
      <c r="C46" s="792">
        <f t="shared" si="13"/>
        <v>0</v>
      </c>
      <c r="D46" s="791"/>
      <c r="E46" s="791"/>
      <c r="F46" s="791"/>
      <c r="G46" s="791"/>
      <c r="H46" s="791"/>
      <c r="I46" s="790"/>
      <c r="J46" s="791"/>
    </row>
    <row r="47" spans="1:11" s="781" customFormat="1">
      <c r="A47" s="143"/>
      <c r="B47" s="785" t="str">
        <f>IF('Input-IS Y8'!B47="","",'Input-IS Y8'!B47)</f>
        <v/>
      </c>
      <c r="C47" s="792">
        <f t="shared" si="13"/>
        <v>0</v>
      </c>
      <c r="D47" s="791"/>
      <c r="E47" s="791"/>
      <c r="F47" s="791"/>
      <c r="G47" s="791"/>
      <c r="H47" s="791"/>
      <c r="I47" s="790"/>
      <c r="J47" s="791"/>
    </row>
    <row r="48" spans="1:11" s="781" customFormat="1">
      <c r="A48" s="143"/>
      <c r="B48" s="785" t="str">
        <f>IF('Input-IS Y8'!B48="","",'Input-IS Y8'!B48)</f>
        <v/>
      </c>
      <c r="C48" s="792">
        <f t="shared" si="13"/>
        <v>0</v>
      </c>
      <c r="D48" s="791"/>
      <c r="E48" s="791"/>
      <c r="F48" s="791"/>
      <c r="G48" s="791"/>
      <c r="H48" s="791"/>
      <c r="I48" s="790"/>
      <c r="J48" s="791"/>
    </row>
    <row r="49" spans="1:10" s="781" customFormat="1">
      <c r="A49" s="143"/>
      <c r="B49" s="785" t="str">
        <f>IF('Input-IS Y8'!B49="","",'Input-IS Y8'!B49)</f>
        <v/>
      </c>
      <c r="C49" s="792">
        <f t="shared" si="13"/>
        <v>0</v>
      </c>
      <c r="D49" s="791"/>
      <c r="E49" s="791"/>
      <c r="F49" s="791"/>
      <c r="G49" s="791"/>
      <c r="H49" s="791"/>
      <c r="I49" s="790"/>
      <c r="J49" s="791"/>
    </row>
    <row r="50" spans="1:10" s="781" customFormat="1">
      <c r="A50" s="143"/>
      <c r="B50" s="785" t="str">
        <f>IF('Input-IS Y8'!B50="","",'Input-IS Y8'!B50)</f>
        <v/>
      </c>
      <c r="C50" s="792">
        <f t="shared" si="13"/>
        <v>0</v>
      </c>
      <c r="D50" s="791"/>
      <c r="E50" s="791"/>
      <c r="F50" s="791"/>
      <c r="G50" s="791"/>
      <c r="H50" s="791"/>
      <c r="I50" s="790"/>
      <c r="J50" s="791"/>
    </row>
    <row r="51" spans="1:10" s="781" customFormat="1">
      <c r="A51" s="143"/>
      <c r="B51" s="785" t="str">
        <f>IF('Input-IS Y8'!B51="","",'Input-IS Y8'!B51)</f>
        <v/>
      </c>
      <c r="C51" s="792">
        <f t="shared" si="13"/>
        <v>0</v>
      </c>
      <c r="D51" s="791"/>
      <c r="E51" s="791"/>
      <c r="F51" s="791"/>
      <c r="G51" s="791"/>
      <c r="H51" s="791"/>
      <c r="I51" s="790"/>
      <c r="J51" s="791"/>
    </row>
    <row r="52" spans="1:10" s="781" customFormat="1">
      <c r="A52" s="143"/>
      <c r="B52" s="785" t="str">
        <f>IF('Input-IS Y8'!B52="","",'Input-IS Y8'!B52)</f>
        <v/>
      </c>
      <c r="C52" s="792">
        <f t="shared" si="13"/>
        <v>0</v>
      </c>
      <c r="D52" s="791"/>
      <c r="E52" s="791"/>
      <c r="F52" s="791"/>
      <c r="G52" s="791"/>
      <c r="H52" s="791"/>
      <c r="I52" s="790"/>
      <c r="J52" s="791"/>
    </row>
    <row r="53" spans="1:10" s="781" customFormat="1">
      <c r="A53" s="143"/>
      <c r="B53" s="785" t="str">
        <f>IF('Input-IS Y8'!B53="","",'Input-IS Y8'!B53)</f>
        <v/>
      </c>
      <c r="C53" s="792">
        <f t="shared" si="13"/>
        <v>0</v>
      </c>
      <c r="D53" s="791"/>
      <c r="E53" s="791"/>
      <c r="F53" s="791"/>
      <c r="G53" s="791"/>
      <c r="H53" s="791"/>
      <c r="I53" s="790"/>
      <c r="J53" s="791"/>
    </row>
    <row r="54" spans="1:10" s="781" customFormat="1">
      <c r="A54" s="143"/>
      <c r="B54" s="785" t="str">
        <f>IF('Input-IS Y8'!B54="","",'Input-IS Y8'!B54)</f>
        <v/>
      </c>
      <c r="C54" s="792">
        <f t="shared" si="13"/>
        <v>0</v>
      </c>
      <c r="D54" s="791"/>
      <c r="E54" s="791"/>
      <c r="F54" s="791"/>
      <c r="G54" s="791"/>
      <c r="H54" s="791"/>
      <c r="I54" s="790"/>
      <c r="J54" s="791"/>
    </row>
    <row r="55" spans="1:10" s="781" customFormat="1">
      <c r="A55" s="143"/>
      <c r="B55" s="785" t="str">
        <f>IF('Input-IS Y8'!B55="","",'Input-IS Y8'!B55)</f>
        <v/>
      </c>
      <c r="C55" s="792">
        <f t="shared" si="13"/>
        <v>0</v>
      </c>
      <c r="D55" s="791"/>
      <c r="E55" s="791"/>
      <c r="F55" s="791"/>
      <c r="G55" s="791"/>
      <c r="H55" s="791"/>
      <c r="I55" s="790"/>
      <c r="J55" s="791"/>
    </row>
    <row r="56" spans="1:10">
      <c r="B56" s="785" t="str">
        <f>IF('Input-IS Y8'!B56="","",'Input-IS Y8'!B56)</f>
        <v/>
      </c>
      <c r="C56" s="792">
        <f t="shared" si="13"/>
        <v>0</v>
      </c>
      <c r="D56" s="567"/>
      <c r="E56" s="567"/>
      <c r="F56" s="567"/>
      <c r="G56" s="567"/>
      <c r="H56" s="567"/>
      <c r="I56" s="566"/>
      <c r="J56" s="567"/>
    </row>
    <row r="57" spans="1:10">
      <c r="B57" s="785" t="str">
        <f>IF('Input-IS Y8'!B57="","",'Input-IS Y8'!B57)</f>
        <v/>
      </c>
      <c r="C57" s="792">
        <f t="shared" si="13"/>
        <v>0</v>
      </c>
      <c r="D57" s="567"/>
      <c r="E57" s="567"/>
      <c r="F57" s="567"/>
      <c r="G57" s="567"/>
      <c r="H57" s="567"/>
      <c r="I57" s="566"/>
      <c r="J57" s="566"/>
    </row>
    <row r="58" spans="1:10">
      <c r="B58" s="785" t="str">
        <f>IF('Input-IS Y8'!B58="","",'Input-IS Y8'!B58)</f>
        <v/>
      </c>
      <c r="C58" s="792">
        <f t="shared" si="13"/>
        <v>0</v>
      </c>
      <c r="D58" s="567"/>
      <c r="E58" s="567"/>
      <c r="F58" s="567"/>
      <c r="G58" s="567"/>
      <c r="H58" s="567"/>
      <c r="I58" s="567"/>
      <c r="J58" s="566"/>
    </row>
    <row r="59" spans="1:10">
      <c r="B59" s="332" t="s">
        <v>11</v>
      </c>
      <c r="C59" s="563">
        <f>C60</f>
        <v>0</v>
      </c>
      <c r="D59" s="563">
        <f t="shared" ref="D59:J59" si="14">D60</f>
        <v>0</v>
      </c>
      <c r="E59" s="563">
        <f t="shared" si="14"/>
        <v>0</v>
      </c>
      <c r="F59" s="563">
        <f t="shared" si="14"/>
        <v>0</v>
      </c>
      <c r="G59" s="563">
        <f t="shared" si="14"/>
        <v>0</v>
      </c>
      <c r="H59" s="563">
        <f t="shared" si="14"/>
        <v>0</v>
      </c>
      <c r="I59" s="563">
        <f t="shared" si="14"/>
        <v>0</v>
      </c>
      <c r="J59" s="563">
        <f t="shared" si="14"/>
        <v>0</v>
      </c>
    </row>
    <row r="60" spans="1:10" s="16" customFormat="1">
      <c r="A60" s="143"/>
      <c r="B60" s="208" t="s">
        <v>201</v>
      </c>
      <c r="C60" s="564">
        <f>SUM(C61:C80)</f>
        <v>0</v>
      </c>
      <c r="D60" s="569">
        <f t="shared" ref="D60:J60" si="15">SUM(D61:D80)</f>
        <v>0</v>
      </c>
      <c r="E60" s="569">
        <f t="shared" si="15"/>
        <v>0</v>
      </c>
      <c r="F60" s="569">
        <f t="shared" si="15"/>
        <v>0</v>
      </c>
      <c r="G60" s="569">
        <f t="shared" si="15"/>
        <v>0</v>
      </c>
      <c r="H60" s="569">
        <f t="shared" si="15"/>
        <v>0</v>
      </c>
      <c r="I60" s="569">
        <f t="shared" si="15"/>
        <v>0</v>
      </c>
      <c r="J60" s="569">
        <f t="shared" si="15"/>
        <v>0</v>
      </c>
    </row>
    <row r="61" spans="1:10" s="16" customFormat="1">
      <c r="A61" s="143"/>
      <c r="B61" s="312" t="str">
        <f>IF('Input-IS Y8'!B61="","",'Input-IS Y8'!B61)</f>
        <v>Donor A</v>
      </c>
      <c r="C61" s="570"/>
      <c r="D61" s="571" t="str">
        <f>IF(ISERROR(D$10*$C61),"",(D$10*$C61))</f>
        <v/>
      </c>
      <c r="E61" s="571" t="str">
        <f t="shared" ref="E61:J80" si="16">IF(ISERROR(E$10*$C61),"",(E$10*$C61))</f>
        <v/>
      </c>
      <c r="F61" s="571" t="str">
        <f t="shared" si="16"/>
        <v/>
      </c>
      <c r="G61" s="571" t="str">
        <f t="shared" si="16"/>
        <v/>
      </c>
      <c r="H61" s="571">
        <f t="shared" si="16"/>
        <v>0</v>
      </c>
      <c r="I61" s="571">
        <f t="shared" si="16"/>
        <v>0</v>
      </c>
      <c r="J61" s="571">
        <f t="shared" si="16"/>
        <v>0</v>
      </c>
    </row>
    <row r="62" spans="1:10" s="16" customFormat="1">
      <c r="A62" s="143"/>
      <c r="B62" s="312" t="str">
        <f>IF('Input-IS Y8'!B62="","",'Input-IS Y8'!B62)</f>
        <v>Donor B</v>
      </c>
      <c r="C62" s="570"/>
      <c r="D62" s="571" t="str">
        <f>IF(ISERROR(D$10*$C62),"",(D$10*$C62))</f>
        <v/>
      </c>
      <c r="E62" s="571" t="str">
        <f t="shared" si="16"/>
        <v/>
      </c>
      <c r="F62" s="571" t="str">
        <f t="shared" si="16"/>
        <v/>
      </c>
      <c r="G62" s="571" t="str">
        <f t="shared" si="16"/>
        <v/>
      </c>
      <c r="H62" s="571">
        <f t="shared" si="16"/>
        <v>0</v>
      </c>
      <c r="I62" s="571">
        <f t="shared" si="16"/>
        <v>0</v>
      </c>
      <c r="J62" s="571">
        <f t="shared" si="16"/>
        <v>0</v>
      </c>
    </row>
    <row r="63" spans="1:10" s="16" customFormat="1">
      <c r="A63" s="143"/>
      <c r="B63" s="785" t="str">
        <f>IF('Input-IS Y8'!B63="","",'Input-IS Y8'!B63)</f>
        <v>Donor C</v>
      </c>
      <c r="C63" s="793"/>
      <c r="D63" s="794" t="str">
        <f t="shared" ref="D63:D80" si="17">IF(ISERROR(D$10*$C63),"",(D$10*$C63))</f>
        <v/>
      </c>
      <c r="E63" s="794" t="str">
        <f t="shared" si="16"/>
        <v/>
      </c>
      <c r="F63" s="794" t="str">
        <f t="shared" si="16"/>
        <v/>
      </c>
      <c r="G63" s="794" t="str">
        <f t="shared" si="16"/>
        <v/>
      </c>
      <c r="H63" s="794">
        <f t="shared" si="16"/>
        <v>0</v>
      </c>
      <c r="I63" s="794">
        <f t="shared" si="16"/>
        <v>0</v>
      </c>
      <c r="J63" s="794">
        <f t="shared" si="16"/>
        <v>0</v>
      </c>
    </row>
    <row r="64" spans="1:10" s="782" customFormat="1">
      <c r="A64" s="143"/>
      <c r="B64" s="785" t="str">
        <f>IF('Input-IS Y8'!B64="","",'Input-IS Y8'!B64)</f>
        <v>Donor D</v>
      </c>
      <c r="C64" s="793"/>
      <c r="D64" s="794" t="str">
        <f t="shared" si="17"/>
        <v/>
      </c>
      <c r="E64" s="794" t="str">
        <f t="shared" si="16"/>
        <v/>
      </c>
      <c r="F64" s="794" t="str">
        <f t="shared" si="16"/>
        <v/>
      </c>
      <c r="G64" s="794" t="str">
        <f t="shared" si="16"/>
        <v/>
      </c>
      <c r="H64" s="794">
        <f t="shared" si="16"/>
        <v>0</v>
      </c>
      <c r="I64" s="794">
        <f t="shared" si="16"/>
        <v>0</v>
      </c>
      <c r="J64" s="794">
        <f t="shared" si="16"/>
        <v>0</v>
      </c>
    </row>
    <row r="65" spans="1:10" s="782" customFormat="1">
      <c r="A65" s="143"/>
      <c r="B65" s="785" t="str">
        <f>IF('Input-IS Y8'!B65="","",'Input-IS Y8'!B65)</f>
        <v>Donor E</v>
      </c>
      <c r="C65" s="793"/>
      <c r="D65" s="794" t="str">
        <f t="shared" si="17"/>
        <v/>
      </c>
      <c r="E65" s="794" t="str">
        <f t="shared" si="16"/>
        <v/>
      </c>
      <c r="F65" s="794" t="str">
        <f t="shared" si="16"/>
        <v/>
      </c>
      <c r="G65" s="794" t="str">
        <f t="shared" si="16"/>
        <v/>
      </c>
      <c r="H65" s="794">
        <f t="shared" si="16"/>
        <v>0</v>
      </c>
      <c r="I65" s="794">
        <f t="shared" si="16"/>
        <v>0</v>
      </c>
      <c r="J65" s="794">
        <f t="shared" si="16"/>
        <v>0</v>
      </c>
    </row>
    <row r="66" spans="1:10" s="782" customFormat="1">
      <c r="A66" s="143"/>
      <c r="B66" s="785" t="str">
        <f>IF('Input-IS Y8'!B66="","",'Input-IS Y8'!B66)</f>
        <v/>
      </c>
      <c r="C66" s="793"/>
      <c r="D66" s="794" t="str">
        <f t="shared" si="17"/>
        <v/>
      </c>
      <c r="E66" s="794" t="str">
        <f t="shared" si="16"/>
        <v/>
      </c>
      <c r="F66" s="794" t="str">
        <f t="shared" si="16"/>
        <v/>
      </c>
      <c r="G66" s="794" t="str">
        <f t="shared" si="16"/>
        <v/>
      </c>
      <c r="H66" s="794">
        <f t="shared" si="16"/>
        <v>0</v>
      </c>
      <c r="I66" s="794">
        <f t="shared" si="16"/>
        <v>0</v>
      </c>
      <c r="J66" s="794">
        <f t="shared" si="16"/>
        <v>0</v>
      </c>
    </row>
    <row r="67" spans="1:10" s="782" customFormat="1">
      <c r="A67" s="143"/>
      <c r="B67" s="785" t="str">
        <f>IF('Input-IS Y8'!B67="","",'Input-IS Y8'!B67)</f>
        <v/>
      </c>
      <c r="C67" s="793"/>
      <c r="D67" s="794" t="str">
        <f t="shared" si="17"/>
        <v/>
      </c>
      <c r="E67" s="794" t="str">
        <f t="shared" si="16"/>
        <v/>
      </c>
      <c r="F67" s="794" t="str">
        <f t="shared" si="16"/>
        <v/>
      </c>
      <c r="G67" s="794" t="str">
        <f t="shared" si="16"/>
        <v/>
      </c>
      <c r="H67" s="794">
        <f t="shared" si="16"/>
        <v>0</v>
      </c>
      <c r="I67" s="794">
        <f t="shared" si="16"/>
        <v>0</v>
      </c>
      <c r="J67" s="794">
        <f t="shared" si="16"/>
        <v>0</v>
      </c>
    </row>
    <row r="68" spans="1:10" s="782" customFormat="1">
      <c r="A68" s="143"/>
      <c r="B68" s="785" t="str">
        <f>IF('Input-IS Y8'!B68="","",'Input-IS Y8'!B68)</f>
        <v/>
      </c>
      <c r="C68" s="793"/>
      <c r="D68" s="794" t="str">
        <f t="shared" si="17"/>
        <v/>
      </c>
      <c r="E68" s="794" t="str">
        <f t="shared" si="16"/>
        <v/>
      </c>
      <c r="F68" s="794" t="str">
        <f t="shared" si="16"/>
        <v/>
      </c>
      <c r="G68" s="794" t="str">
        <f t="shared" si="16"/>
        <v/>
      </c>
      <c r="H68" s="794">
        <f t="shared" si="16"/>
        <v>0</v>
      </c>
      <c r="I68" s="794">
        <f t="shared" si="16"/>
        <v>0</v>
      </c>
      <c r="J68" s="794">
        <f t="shared" si="16"/>
        <v>0</v>
      </c>
    </row>
    <row r="69" spans="1:10" s="782" customFormat="1">
      <c r="A69" s="143"/>
      <c r="B69" s="785" t="str">
        <f>IF('Input-IS Y8'!B69="","",'Input-IS Y8'!B69)</f>
        <v/>
      </c>
      <c r="C69" s="793"/>
      <c r="D69" s="794" t="str">
        <f t="shared" si="17"/>
        <v/>
      </c>
      <c r="E69" s="794" t="str">
        <f t="shared" si="16"/>
        <v/>
      </c>
      <c r="F69" s="794" t="str">
        <f t="shared" si="16"/>
        <v/>
      </c>
      <c r="G69" s="794" t="str">
        <f t="shared" si="16"/>
        <v/>
      </c>
      <c r="H69" s="794">
        <f t="shared" si="16"/>
        <v>0</v>
      </c>
      <c r="I69" s="794">
        <f t="shared" si="16"/>
        <v>0</v>
      </c>
      <c r="J69" s="794">
        <f t="shared" si="16"/>
        <v>0</v>
      </c>
    </row>
    <row r="70" spans="1:10" s="782" customFormat="1">
      <c r="A70" s="143"/>
      <c r="B70" s="785" t="str">
        <f>IF('Input-IS Y8'!B70="","",'Input-IS Y8'!B70)</f>
        <v/>
      </c>
      <c r="C70" s="793"/>
      <c r="D70" s="794" t="str">
        <f t="shared" si="17"/>
        <v/>
      </c>
      <c r="E70" s="794" t="str">
        <f t="shared" si="16"/>
        <v/>
      </c>
      <c r="F70" s="794" t="str">
        <f t="shared" si="16"/>
        <v/>
      </c>
      <c r="G70" s="794" t="str">
        <f t="shared" si="16"/>
        <v/>
      </c>
      <c r="H70" s="794">
        <f t="shared" si="16"/>
        <v>0</v>
      </c>
      <c r="I70" s="794">
        <f t="shared" si="16"/>
        <v>0</v>
      </c>
      <c r="J70" s="794">
        <f t="shared" si="16"/>
        <v>0</v>
      </c>
    </row>
    <row r="71" spans="1:10" s="782" customFormat="1">
      <c r="A71" s="143"/>
      <c r="B71" s="785" t="str">
        <f>IF('Input-IS Y8'!B71="","",'Input-IS Y8'!B71)</f>
        <v/>
      </c>
      <c r="C71" s="793"/>
      <c r="D71" s="794" t="str">
        <f t="shared" si="17"/>
        <v/>
      </c>
      <c r="E71" s="794" t="str">
        <f t="shared" si="16"/>
        <v/>
      </c>
      <c r="F71" s="794" t="str">
        <f t="shared" si="16"/>
        <v/>
      </c>
      <c r="G71" s="794" t="str">
        <f t="shared" si="16"/>
        <v/>
      </c>
      <c r="H71" s="794">
        <f t="shared" si="16"/>
        <v>0</v>
      </c>
      <c r="I71" s="794">
        <f t="shared" si="16"/>
        <v>0</v>
      </c>
      <c r="J71" s="794">
        <f t="shared" si="16"/>
        <v>0</v>
      </c>
    </row>
    <row r="72" spans="1:10" s="16" customFormat="1">
      <c r="A72" s="143"/>
      <c r="B72" s="785" t="str">
        <f>IF('Input-IS Y8'!B72="","",'Input-IS Y8'!B72)</f>
        <v/>
      </c>
      <c r="C72" s="793"/>
      <c r="D72" s="794" t="str">
        <f t="shared" si="17"/>
        <v/>
      </c>
      <c r="E72" s="794" t="str">
        <f t="shared" si="16"/>
        <v/>
      </c>
      <c r="F72" s="794" t="str">
        <f t="shared" si="16"/>
        <v/>
      </c>
      <c r="G72" s="794" t="str">
        <f t="shared" si="16"/>
        <v/>
      </c>
      <c r="H72" s="794">
        <f t="shared" si="16"/>
        <v>0</v>
      </c>
      <c r="I72" s="794">
        <f t="shared" si="16"/>
        <v>0</v>
      </c>
      <c r="J72" s="794">
        <f t="shared" si="16"/>
        <v>0</v>
      </c>
    </row>
    <row r="73" spans="1:10" s="16" customFormat="1">
      <c r="A73" s="143"/>
      <c r="B73" s="785" t="str">
        <f>IF('Input-IS Y8'!B73="","",'Input-IS Y8'!B73)</f>
        <v/>
      </c>
      <c r="C73" s="793"/>
      <c r="D73" s="794" t="str">
        <f t="shared" si="17"/>
        <v/>
      </c>
      <c r="E73" s="794" t="str">
        <f t="shared" si="16"/>
        <v/>
      </c>
      <c r="F73" s="794" t="str">
        <f t="shared" si="16"/>
        <v/>
      </c>
      <c r="G73" s="794" t="str">
        <f t="shared" si="16"/>
        <v/>
      </c>
      <c r="H73" s="794">
        <f t="shared" si="16"/>
        <v>0</v>
      </c>
      <c r="I73" s="794">
        <f t="shared" si="16"/>
        <v>0</v>
      </c>
      <c r="J73" s="794">
        <f t="shared" si="16"/>
        <v>0</v>
      </c>
    </row>
    <row r="74" spans="1:10" s="16" customFormat="1">
      <c r="A74" s="143"/>
      <c r="B74" s="785" t="str">
        <f>IF('Input-IS Y8'!B74="","",'Input-IS Y8'!B74)</f>
        <v/>
      </c>
      <c r="C74" s="793"/>
      <c r="D74" s="794" t="str">
        <f t="shared" si="17"/>
        <v/>
      </c>
      <c r="E74" s="794" t="str">
        <f t="shared" si="16"/>
        <v/>
      </c>
      <c r="F74" s="794" t="str">
        <f t="shared" si="16"/>
        <v/>
      </c>
      <c r="G74" s="794" t="str">
        <f t="shared" si="16"/>
        <v/>
      </c>
      <c r="H74" s="794">
        <f t="shared" si="16"/>
        <v>0</v>
      </c>
      <c r="I74" s="794">
        <f t="shared" si="16"/>
        <v>0</v>
      </c>
      <c r="J74" s="794">
        <f t="shared" si="16"/>
        <v>0</v>
      </c>
    </row>
    <row r="75" spans="1:10" s="16" customFormat="1">
      <c r="A75" s="143"/>
      <c r="B75" s="785" t="str">
        <f>IF('Input-IS Y8'!B75="","",'Input-IS Y8'!B75)</f>
        <v/>
      </c>
      <c r="C75" s="793"/>
      <c r="D75" s="794" t="str">
        <f t="shared" si="17"/>
        <v/>
      </c>
      <c r="E75" s="794" t="str">
        <f t="shared" si="16"/>
        <v/>
      </c>
      <c r="F75" s="794" t="str">
        <f t="shared" si="16"/>
        <v/>
      </c>
      <c r="G75" s="794" t="str">
        <f t="shared" si="16"/>
        <v/>
      </c>
      <c r="H75" s="794">
        <f t="shared" si="16"/>
        <v>0</v>
      </c>
      <c r="I75" s="794">
        <f t="shared" si="16"/>
        <v>0</v>
      </c>
      <c r="J75" s="794">
        <f t="shared" si="16"/>
        <v>0</v>
      </c>
    </row>
    <row r="76" spans="1:10" s="16" customFormat="1">
      <c r="A76" s="143"/>
      <c r="B76" s="785" t="str">
        <f>IF('Input-IS Y8'!B76="","",'Input-IS Y8'!B76)</f>
        <v/>
      </c>
      <c r="C76" s="793"/>
      <c r="D76" s="794" t="str">
        <f t="shared" si="17"/>
        <v/>
      </c>
      <c r="E76" s="794" t="str">
        <f t="shared" si="16"/>
        <v/>
      </c>
      <c r="F76" s="794" t="str">
        <f t="shared" si="16"/>
        <v/>
      </c>
      <c r="G76" s="794" t="str">
        <f t="shared" si="16"/>
        <v/>
      </c>
      <c r="H76" s="794">
        <f t="shared" si="16"/>
        <v>0</v>
      </c>
      <c r="I76" s="794">
        <f t="shared" si="16"/>
        <v>0</v>
      </c>
      <c r="J76" s="794">
        <f t="shared" si="16"/>
        <v>0</v>
      </c>
    </row>
    <row r="77" spans="1:10" s="16" customFormat="1">
      <c r="A77" s="143"/>
      <c r="B77" s="785" t="str">
        <f>IF('Input-IS Y8'!B77="","",'Input-IS Y8'!B77)</f>
        <v/>
      </c>
      <c r="C77" s="793"/>
      <c r="D77" s="794" t="str">
        <f t="shared" si="17"/>
        <v/>
      </c>
      <c r="E77" s="794" t="str">
        <f t="shared" si="16"/>
        <v/>
      </c>
      <c r="F77" s="794" t="str">
        <f t="shared" si="16"/>
        <v/>
      </c>
      <c r="G77" s="794" t="str">
        <f t="shared" si="16"/>
        <v/>
      </c>
      <c r="H77" s="794">
        <f t="shared" si="16"/>
        <v>0</v>
      </c>
      <c r="I77" s="794">
        <f t="shared" si="16"/>
        <v>0</v>
      </c>
      <c r="J77" s="794">
        <f t="shared" si="16"/>
        <v>0</v>
      </c>
    </row>
    <row r="78" spans="1:10" s="16" customFormat="1">
      <c r="A78" s="143"/>
      <c r="B78" s="785" t="str">
        <f>IF('Input-IS Y8'!B78="","",'Input-IS Y8'!B78)</f>
        <v/>
      </c>
      <c r="C78" s="793"/>
      <c r="D78" s="794" t="str">
        <f t="shared" si="17"/>
        <v/>
      </c>
      <c r="E78" s="794" t="str">
        <f t="shared" si="16"/>
        <v/>
      </c>
      <c r="F78" s="794" t="str">
        <f t="shared" si="16"/>
        <v/>
      </c>
      <c r="G78" s="794" t="str">
        <f t="shared" si="16"/>
        <v/>
      </c>
      <c r="H78" s="794">
        <f t="shared" si="16"/>
        <v>0</v>
      </c>
      <c r="I78" s="794">
        <f t="shared" si="16"/>
        <v>0</v>
      </c>
      <c r="J78" s="794">
        <f t="shared" si="16"/>
        <v>0</v>
      </c>
    </row>
    <row r="79" spans="1:10" s="16" customFormat="1">
      <c r="A79" s="143"/>
      <c r="B79" s="785" t="str">
        <f>IF('Input-IS Y8'!B79="","",'Input-IS Y8'!B79)</f>
        <v/>
      </c>
      <c r="C79" s="793"/>
      <c r="D79" s="794" t="str">
        <f t="shared" si="17"/>
        <v/>
      </c>
      <c r="E79" s="794" t="str">
        <f t="shared" si="16"/>
        <v/>
      </c>
      <c r="F79" s="794" t="str">
        <f t="shared" si="16"/>
        <v/>
      </c>
      <c r="G79" s="794" t="str">
        <f t="shared" si="16"/>
        <v/>
      </c>
      <c r="H79" s="794">
        <f t="shared" si="16"/>
        <v>0</v>
      </c>
      <c r="I79" s="794">
        <f t="shared" si="16"/>
        <v>0</v>
      </c>
      <c r="J79" s="794">
        <f t="shared" si="16"/>
        <v>0</v>
      </c>
    </row>
    <row r="80" spans="1:10">
      <c r="B80" s="785" t="str">
        <f>IF('Input-IS Y8'!B80="","",'Input-IS Y8'!B80)</f>
        <v/>
      </c>
      <c r="C80" s="793"/>
      <c r="D80" s="794" t="str">
        <f t="shared" si="17"/>
        <v/>
      </c>
      <c r="E80" s="794" t="str">
        <f t="shared" si="16"/>
        <v/>
      </c>
      <c r="F80" s="794" t="str">
        <f t="shared" si="16"/>
        <v/>
      </c>
      <c r="G80" s="794" t="str">
        <f t="shared" si="16"/>
        <v/>
      </c>
      <c r="H80" s="794">
        <f t="shared" si="16"/>
        <v>0</v>
      </c>
      <c r="I80" s="794">
        <f t="shared" si="16"/>
        <v>0</v>
      </c>
      <c r="J80" s="794">
        <f t="shared" si="16"/>
        <v>0</v>
      </c>
    </row>
    <row r="81" spans="1:10">
      <c r="B81" s="209" t="s">
        <v>20</v>
      </c>
      <c r="C81" s="572">
        <f>IF(ISERROR(C32+C59),"",(C32+C59))</f>
        <v>0</v>
      </c>
      <c r="D81" s="573">
        <f t="shared" ref="D81:J81" si="18">IF(ISERROR(D32+D59),"",(D32+D59))</f>
        <v>0</v>
      </c>
      <c r="E81" s="573">
        <f t="shared" si="18"/>
        <v>0</v>
      </c>
      <c r="F81" s="573">
        <f t="shared" si="18"/>
        <v>0</v>
      </c>
      <c r="G81" s="573">
        <f t="shared" si="18"/>
        <v>0</v>
      </c>
      <c r="H81" s="573">
        <f t="shared" si="18"/>
        <v>0</v>
      </c>
      <c r="I81" s="573">
        <f t="shared" si="18"/>
        <v>0</v>
      </c>
      <c r="J81" s="573">
        <f t="shared" si="18"/>
        <v>0</v>
      </c>
    </row>
    <row r="82" spans="1:10">
      <c r="B82" s="210" t="s">
        <v>18</v>
      </c>
      <c r="C82" s="574"/>
      <c r="D82" s="575"/>
      <c r="E82" s="575"/>
      <c r="F82" s="575"/>
      <c r="G82" s="575"/>
      <c r="H82" s="575"/>
      <c r="I82" s="575"/>
      <c r="J82" s="575"/>
    </row>
    <row r="83" spans="1:10" s="16" customFormat="1">
      <c r="A83" s="143"/>
      <c r="B83" s="333" t="s">
        <v>10</v>
      </c>
      <c r="C83" s="578">
        <f>SUM(C84:C103)</f>
        <v>0</v>
      </c>
      <c r="D83" s="578">
        <f t="shared" ref="D83:J83" si="19">SUM(D84:D103)</f>
        <v>0</v>
      </c>
      <c r="E83" s="578">
        <f t="shared" si="19"/>
        <v>0</v>
      </c>
      <c r="F83" s="578">
        <f t="shared" si="19"/>
        <v>0</v>
      </c>
      <c r="G83" s="578">
        <f t="shared" si="19"/>
        <v>0</v>
      </c>
      <c r="H83" s="578">
        <f t="shared" si="19"/>
        <v>0</v>
      </c>
      <c r="I83" s="578">
        <f t="shared" si="19"/>
        <v>0</v>
      </c>
      <c r="J83" s="578">
        <f t="shared" si="19"/>
        <v>0</v>
      </c>
    </row>
    <row r="84" spans="1:10">
      <c r="B84" s="313" t="str">
        <f>IF('Input-IS Y8'!B84="","",'Input-IS Y8'!B84)</f>
        <v>Conference Participation Fees</v>
      </c>
      <c r="C84" s="568">
        <f t="shared" ref="C84" si="20">SUM(D84:J84)</f>
        <v>0</v>
      </c>
      <c r="D84" s="567"/>
      <c r="E84" s="567"/>
      <c r="F84" s="567"/>
      <c r="G84" s="567"/>
      <c r="H84" s="567"/>
      <c r="I84" s="567"/>
      <c r="J84" s="567"/>
    </row>
    <row r="85" spans="1:10" s="781" customFormat="1">
      <c r="A85" s="143"/>
      <c r="B85" s="786" t="str">
        <f>IF('Input-IS Y8'!B85="","",'Input-IS Y8'!B85)</f>
        <v>Conference sponsors</v>
      </c>
      <c r="C85" s="792">
        <f t="shared" ref="C85:C103" si="21">SUM(D85:J85)</f>
        <v>0</v>
      </c>
      <c r="D85" s="791"/>
      <c r="E85" s="791"/>
      <c r="F85" s="791"/>
      <c r="G85" s="791"/>
      <c r="H85" s="791"/>
      <c r="I85" s="791"/>
      <c r="J85" s="791"/>
    </row>
    <row r="86" spans="1:10" s="781" customFormat="1">
      <c r="A86" s="143"/>
      <c r="B86" s="786" t="str">
        <f>IF('Input-IS Y8'!B86="","",'Input-IS Y8'!B86)</f>
        <v>Sponsorships</v>
      </c>
      <c r="C86" s="792">
        <f t="shared" si="21"/>
        <v>0</v>
      </c>
      <c r="D86" s="791"/>
      <c r="E86" s="791"/>
      <c r="F86" s="791"/>
      <c r="G86" s="791"/>
      <c r="H86" s="791"/>
      <c r="I86" s="791"/>
      <c r="J86" s="791"/>
    </row>
    <row r="87" spans="1:10" s="781" customFormat="1">
      <c r="A87" s="143"/>
      <c r="B87" s="786" t="str">
        <f>IF('Input-IS Y8'!B87="","",'Input-IS Y8'!B87)</f>
        <v>Program service fees</v>
      </c>
      <c r="C87" s="792">
        <f t="shared" si="21"/>
        <v>0</v>
      </c>
      <c r="D87" s="791"/>
      <c r="E87" s="791"/>
      <c r="F87" s="791"/>
      <c r="G87" s="791"/>
      <c r="H87" s="791"/>
      <c r="I87" s="791"/>
      <c r="J87" s="791"/>
    </row>
    <row r="88" spans="1:10" s="781" customFormat="1">
      <c r="A88" s="143"/>
      <c r="B88" s="786" t="str">
        <f>IF('Input-IS Y8'!B88="","",'Input-IS Y8'!B88)</f>
        <v>Other revenue</v>
      </c>
      <c r="C88" s="792">
        <f t="shared" si="21"/>
        <v>0</v>
      </c>
      <c r="D88" s="791"/>
      <c r="E88" s="791"/>
      <c r="F88" s="791"/>
      <c r="G88" s="791"/>
      <c r="H88" s="791"/>
      <c r="I88" s="791"/>
      <c r="J88" s="791"/>
    </row>
    <row r="89" spans="1:10" s="781" customFormat="1">
      <c r="A89" s="143"/>
      <c r="B89" s="786" t="str">
        <f>IF('Input-IS Y8'!B89="","",'Input-IS Y8'!B89)</f>
        <v>Subscriptions</v>
      </c>
      <c r="C89" s="792">
        <f t="shared" si="21"/>
        <v>0</v>
      </c>
      <c r="D89" s="791"/>
      <c r="E89" s="791"/>
      <c r="F89" s="791"/>
      <c r="G89" s="791"/>
      <c r="H89" s="791"/>
      <c r="I89" s="791"/>
      <c r="J89" s="791"/>
    </row>
    <row r="90" spans="1:10" s="781" customFormat="1">
      <c r="A90" s="143"/>
      <c r="B90" s="786" t="str">
        <f>IF('Input-IS Y8'!B90="","",'Input-IS Y8'!B90)</f>
        <v>Royalties</v>
      </c>
      <c r="C90" s="792">
        <f t="shared" si="21"/>
        <v>0</v>
      </c>
      <c r="D90" s="791"/>
      <c r="E90" s="791"/>
      <c r="F90" s="791"/>
      <c r="G90" s="791"/>
      <c r="H90" s="791"/>
      <c r="I90" s="791"/>
      <c r="J90" s="791"/>
    </row>
    <row r="91" spans="1:10" s="781" customFormat="1">
      <c r="A91" s="143"/>
      <c r="B91" s="786" t="str">
        <f>IF('Input-IS Y8'!B91="","",'Input-IS Y8'!B91)</f>
        <v/>
      </c>
      <c r="C91" s="792">
        <f t="shared" si="21"/>
        <v>0</v>
      </c>
      <c r="D91" s="791"/>
      <c r="E91" s="791"/>
      <c r="F91" s="791"/>
      <c r="G91" s="791"/>
      <c r="H91" s="791"/>
      <c r="I91" s="791"/>
      <c r="J91" s="791"/>
    </row>
    <row r="92" spans="1:10" s="781" customFormat="1">
      <c r="A92" s="143"/>
      <c r="B92" s="786" t="str">
        <f>IF('Input-IS Y8'!B92="","",'Input-IS Y8'!B92)</f>
        <v/>
      </c>
      <c r="C92" s="792">
        <f t="shared" si="21"/>
        <v>0</v>
      </c>
      <c r="D92" s="791"/>
      <c r="E92" s="791"/>
      <c r="F92" s="791"/>
      <c r="G92" s="791"/>
      <c r="H92" s="791"/>
      <c r="I92" s="791"/>
      <c r="J92" s="791"/>
    </row>
    <row r="93" spans="1:10" s="781" customFormat="1">
      <c r="A93" s="143"/>
      <c r="B93" s="786" t="str">
        <f>IF('Input-IS Y8'!B93="","",'Input-IS Y8'!B93)</f>
        <v/>
      </c>
      <c r="C93" s="792">
        <f t="shared" si="21"/>
        <v>0</v>
      </c>
      <c r="D93" s="791"/>
      <c r="E93" s="791"/>
      <c r="F93" s="791"/>
      <c r="G93" s="791"/>
      <c r="H93" s="791"/>
      <c r="I93" s="791"/>
      <c r="J93" s="791"/>
    </row>
    <row r="94" spans="1:10">
      <c r="B94" s="786" t="str">
        <f>IF('Input-IS Y8'!B94="","",'Input-IS Y8'!B94)</f>
        <v/>
      </c>
      <c r="C94" s="792">
        <f t="shared" si="21"/>
        <v>0</v>
      </c>
      <c r="D94" s="567"/>
      <c r="E94" s="567"/>
      <c r="F94" s="567"/>
      <c r="G94" s="567"/>
      <c r="H94" s="567"/>
      <c r="I94" s="567"/>
      <c r="J94" s="567"/>
    </row>
    <row r="95" spans="1:10">
      <c r="B95" s="786" t="str">
        <f>IF('Input-IS Y8'!B95="","",'Input-IS Y8'!B95)</f>
        <v/>
      </c>
      <c r="C95" s="792">
        <f t="shared" si="21"/>
        <v>0</v>
      </c>
      <c r="D95" s="567"/>
      <c r="E95" s="567"/>
      <c r="F95" s="567"/>
      <c r="G95" s="567"/>
      <c r="H95" s="567"/>
      <c r="I95" s="567"/>
      <c r="J95" s="567"/>
    </row>
    <row r="96" spans="1:10">
      <c r="B96" s="786" t="str">
        <f>IF('Input-IS Y8'!B96="","",'Input-IS Y8'!B96)</f>
        <v/>
      </c>
      <c r="C96" s="792">
        <f t="shared" si="21"/>
        <v>0</v>
      </c>
      <c r="D96" s="567"/>
      <c r="E96" s="567"/>
      <c r="F96" s="567"/>
      <c r="G96" s="567"/>
      <c r="H96" s="567"/>
      <c r="I96" s="567"/>
      <c r="J96" s="567"/>
    </row>
    <row r="97" spans="1:10">
      <c r="B97" s="786" t="str">
        <f>IF('Input-IS Y8'!B97="","",'Input-IS Y8'!B97)</f>
        <v/>
      </c>
      <c r="C97" s="792">
        <f t="shared" si="21"/>
        <v>0</v>
      </c>
      <c r="D97" s="567"/>
      <c r="E97" s="567"/>
      <c r="F97" s="567"/>
      <c r="G97" s="567"/>
      <c r="H97" s="567"/>
      <c r="I97" s="567"/>
      <c r="J97" s="567"/>
    </row>
    <row r="98" spans="1:10">
      <c r="B98" s="786" t="str">
        <f>IF('Input-IS Y8'!B98="","",'Input-IS Y8'!B98)</f>
        <v/>
      </c>
      <c r="C98" s="792">
        <f t="shared" si="21"/>
        <v>0</v>
      </c>
      <c r="D98" s="567"/>
      <c r="E98" s="567"/>
      <c r="F98" s="567"/>
      <c r="G98" s="567"/>
      <c r="H98" s="567"/>
      <c r="I98" s="567"/>
      <c r="J98" s="567"/>
    </row>
    <row r="99" spans="1:10">
      <c r="B99" s="786" t="str">
        <f>IF('Input-IS Y8'!B99="","",'Input-IS Y8'!B99)</f>
        <v/>
      </c>
      <c r="C99" s="792">
        <f t="shared" si="21"/>
        <v>0</v>
      </c>
      <c r="D99" s="567"/>
      <c r="E99" s="567"/>
      <c r="F99" s="567"/>
      <c r="G99" s="567"/>
      <c r="H99" s="567"/>
      <c r="I99" s="567"/>
      <c r="J99" s="567"/>
    </row>
    <row r="100" spans="1:10">
      <c r="B100" s="786" t="str">
        <f>IF('Input-IS Y8'!B100="","",'Input-IS Y8'!B100)</f>
        <v/>
      </c>
      <c r="C100" s="792">
        <f t="shared" si="21"/>
        <v>0</v>
      </c>
      <c r="D100" s="567"/>
      <c r="E100" s="567"/>
      <c r="F100" s="567"/>
      <c r="G100" s="567"/>
      <c r="H100" s="567"/>
      <c r="I100" s="567"/>
      <c r="J100" s="567"/>
    </row>
    <row r="101" spans="1:10">
      <c r="B101" s="786" t="str">
        <f>IF('Input-IS Y8'!B101="","",'Input-IS Y8'!B101)</f>
        <v/>
      </c>
      <c r="C101" s="792">
        <f t="shared" si="21"/>
        <v>0</v>
      </c>
      <c r="D101" s="567"/>
      <c r="E101" s="567"/>
      <c r="F101" s="567"/>
      <c r="G101" s="567"/>
      <c r="H101" s="567"/>
      <c r="I101" s="567"/>
      <c r="J101" s="567"/>
    </row>
    <row r="102" spans="1:10">
      <c r="B102" s="786" t="str">
        <f>IF('Input-IS Y8'!B102="","",'Input-IS Y8'!B102)</f>
        <v/>
      </c>
      <c r="C102" s="792">
        <f t="shared" si="21"/>
        <v>0</v>
      </c>
      <c r="D102" s="567"/>
      <c r="E102" s="567"/>
      <c r="F102" s="567"/>
      <c r="G102" s="567"/>
      <c r="H102" s="567"/>
      <c r="I102" s="567"/>
      <c r="J102" s="567"/>
    </row>
    <row r="103" spans="1:10">
      <c r="B103" s="786" t="str">
        <f>IF('Input-IS Y8'!B103="","",'Input-IS Y8'!B103)</f>
        <v/>
      </c>
      <c r="C103" s="792">
        <f t="shared" si="21"/>
        <v>0</v>
      </c>
      <c r="D103" s="567"/>
      <c r="E103" s="567"/>
      <c r="F103" s="567"/>
      <c r="G103" s="567"/>
      <c r="H103" s="567"/>
      <c r="I103" s="567"/>
      <c r="J103" s="567"/>
    </row>
    <row r="104" spans="1:10" s="19" customFormat="1">
      <c r="A104" s="143"/>
      <c r="B104" s="410" t="s">
        <v>11</v>
      </c>
      <c r="C104" s="578">
        <f>C105+C118+C127+C138</f>
        <v>0</v>
      </c>
      <c r="D104" s="578">
        <f t="shared" ref="D104:J104" si="22">D105+D118+D127+D138</f>
        <v>0</v>
      </c>
      <c r="E104" s="578">
        <f t="shared" si="22"/>
        <v>0</v>
      </c>
      <c r="F104" s="578">
        <f t="shared" si="22"/>
        <v>0</v>
      </c>
      <c r="G104" s="578">
        <f t="shared" si="22"/>
        <v>0</v>
      </c>
      <c r="H104" s="578">
        <f t="shared" si="22"/>
        <v>0</v>
      </c>
      <c r="I104" s="578">
        <f t="shared" si="22"/>
        <v>0</v>
      </c>
      <c r="J104" s="578">
        <f t="shared" si="22"/>
        <v>0</v>
      </c>
    </row>
    <row r="105" spans="1:10">
      <c r="B105" s="409" t="str">
        <f>IF(Setup!C16="","",Setup!C16)</f>
        <v>Membership</v>
      </c>
      <c r="C105" s="579">
        <f>SUM(C106:C117)</f>
        <v>0</v>
      </c>
      <c r="D105" s="579">
        <f t="shared" ref="D105:J105" si="23">SUM(D106:D117)</f>
        <v>0</v>
      </c>
      <c r="E105" s="579">
        <f t="shared" si="23"/>
        <v>0</v>
      </c>
      <c r="F105" s="579">
        <f t="shared" si="23"/>
        <v>0</v>
      </c>
      <c r="G105" s="579">
        <f t="shared" si="23"/>
        <v>0</v>
      </c>
      <c r="H105" s="579">
        <f t="shared" si="23"/>
        <v>0</v>
      </c>
      <c r="I105" s="579">
        <f t="shared" si="23"/>
        <v>0</v>
      </c>
      <c r="J105" s="579">
        <f t="shared" si="23"/>
        <v>0</v>
      </c>
    </row>
    <row r="106" spans="1:10">
      <c r="B106" s="313" t="str">
        <f>IF('Input-IS Y8'!B106="","",'Input-IS Y8'!B106)</f>
        <v>Dues</v>
      </c>
      <c r="C106" s="567"/>
      <c r="D106" s="571" t="str">
        <f>IF(ISERROR(D$10*$C106),"",(D$10*$C106))</f>
        <v/>
      </c>
      <c r="E106" s="571" t="str">
        <f t="shared" ref="E106:J117" si="24">IF(ISERROR(E$10*$C106),"",(E$10*$C106))</f>
        <v/>
      </c>
      <c r="F106" s="571" t="str">
        <f t="shared" si="24"/>
        <v/>
      </c>
      <c r="G106" s="571" t="str">
        <f t="shared" si="24"/>
        <v/>
      </c>
      <c r="H106" s="571">
        <f t="shared" si="24"/>
        <v>0</v>
      </c>
      <c r="I106" s="571">
        <f t="shared" si="24"/>
        <v>0</v>
      </c>
      <c r="J106" s="571">
        <f t="shared" si="24"/>
        <v>0</v>
      </c>
    </row>
    <row r="107" spans="1:10" s="781" customFormat="1">
      <c r="A107" s="143"/>
      <c r="B107" s="786" t="str">
        <f>IF('Input-IS Y8'!B107="","",'Input-IS Y8'!B107)</f>
        <v>Sponsorships</v>
      </c>
      <c r="C107" s="791"/>
      <c r="D107" s="794" t="str">
        <f t="shared" ref="D107:D117" si="25">IF(ISERROR(D$10*$C107),"",(D$10*$C107))</f>
        <v/>
      </c>
      <c r="E107" s="794" t="str">
        <f t="shared" si="24"/>
        <v/>
      </c>
      <c r="F107" s="794" t="str">
        <f t="shared" si="24"/>
        <v/>
      </c>
      <c r="G107" s="794" t="str">
        <f t="shared" si="24"/>
        <v/>
      </c>
      <c r="H107" s="794">
        <f t="shared" si="24"/>
        <v>0</v>
      </c>
      <c r="I107" s="794">
        <f t="shared" si="24"/>
        <v>0</v>
      </c>
      <c r="J107" s="794">
        <f t="shared" si="24"/>
        <v>0</v>
      </c>
    </row>
    <row r="108" spans="1:10" s="781" customFormat="1">
      <c r="A108" s="143"/>
      <c r="B108" s="786" t="str">
        <f>IF('Input-IS Y8'!B108="","",'Input-IS Y8'!B108)</f>
        <v/>
      </c>
      <c r="C108" s="791"/>
      <c r="D108" s="794" t="str">
        <f t="shared" si="25"/>
        <v/>
      </c>
      <c r="E108" s="794" t="str">
        <f t="shared" si="24"/>
        <v/>
      </c>
      <c r="F108" s="794" t="str">
        <f t="shared" si="24"/>
        <v/>
      </c>
      <c r="G108" s="794" t="str">
        <f t="shared" si="24"/>
        <v/>
      </c>
      <c r="H108" s="794">
        <f t="shared" si="24"/>
        <v>0</v>
      </c>
      <c r="I108" s="794">
        <f t="shared" si="24"/>
        <v>0</v>
      </c>
      <c r="J108" s="794">
        <f t="shared" si="24"/>
        <v>0</v>
      </c>
    </row>
    <row r="109" spans="1:10" s="781" customFormat="1">
      <c r="A109" s="143"/>
      <c r="B109" s="786" t="str">
        <f>IF('Input-IS Y8'!B109="","",'Input-IS Y8'!B109)</f>
        <v/>
      </c>
      <c r="C109" s="791"/>
      <c r="D109" s="794" t="str">
        <f t="shared" si="25"/>
        <v/>
      </c>
      <c r="E109" s="794" t="str">
        <f t="shared" si="24"/>
        <v/>
      </c>
      <c r="F109" s="794" t="str">
        <f t="shared" si="24"/>
        <v/>
      </c>
      <c r="G109" s="794" t="str">
        <f t="shared" si="24"/>
        <v/>
      </c>
      <c r="H109" s="794">
        <f t="shared" si="24"/>
        <v>0</v>
      </c>
      <c r="I109" s="794">
        <f t="shared" si="24"/>
        <v>0</v>
      </c>
      <c r="J109" s="794">
        <f t="shared" si="24"/>
        <v>0</v>
      </c>
    </row>
    <row r="110" spans="1:10" s="781" customFormat="1">
      <c r="A110" s="143"/>
      <c r="B110" s="786" t="str">
        <f>IF('Input-IS Y8'!B110="","",'Input-IS Y8'!B110)</f>
        <v/>
      </c>
      <c r="C110" s="791"/>
      <c r="D110" s="794" t="str">
        <f t="shared" si="25"/>
        <v/>
      </c>
      <c r="E110" s="794" t="str">
        <f t="shared" si="24"/>
        <v/>
      </c>
      <c r="F110" s="794" t="str">
        <f t="shared" si="24"/>
        <v/>
      </c>
      <c r="G110" s="794" t="str">
        <f t="shared" si="24"/>
        <v/>
      </c>
      <c r="H110" s="794">
        <f t="shared" si="24"/>
        <v>0</v>
      </c>
      <c r="I110" s="794">
        <f t="shared" si="24"/>
        <v>0</v>
      </c>
      <c r="J110" s="794">
        <f t="shared" si="24"/>
        <v>0</v>
      </c>
    </row>
    <row r="111" spans="1:10" s="781" customFormat="1">
      <c r="A111" s="143"/>
      <c r="B111" s="786" t="str">
        <f>IF('Input-IS Y8'!B111="","",'Input-IS Y8'!B111)</f>
        <v/>
      </c>
      <c r="C111" s="791"/>
      <c r="D111" s="794" t="str">
        <f t="shared" si="25"/>
        <v/>
      </c>
      <c r="E111" s="794" t="str">
        <f t="shared" si="24"/>
        <v/>
      </c>
      <c r="F111" s="794" t="str">
        <f t="shared" si="24"/>
        <v/>
      </c>
      <c r="G111" s="794" t="str">
        <f t="shared" si="24"/>
        <v/>
      </c>
      <c r="H111" s="794">
        <f t="shared" si="24"/>
        <v>0</v>
      </c>
      <c r="I111" s="794">
        <f t="shared" si="24"/>
        <v>0</v>
      </c>
      <c r="J111" s="794">
        <f t="shared" si="24"/>
        <v>0</v>
      </c>
    </row>
    <row r="112" spans="1:10" s="781" customFormat="1">
      <c r="A112" s="143"/>
      <c r="B112" s="786" t="str">
        <f>IF('Input-IS Y8'!B112="","",'Input-IS Y8'!B112)</f>
        <v/>
      </c>
      <c r="C112" s="791"/>
      <c r="D112" s="794" t="str">
        <f t="shared" si="25"/>
        <v/>
      </c>
      <c r="E112" s="794" t="str">
        <f t="shared" si="24"/>
        <v/>
      </c>
      <c r="F112" s="794" t="str">
        <f t="shared" si="24"/>
        <v/>
      </c>
      <c r="G112" s="794" t="str">
        <f t="shared" si="24"/>
        <v/>
      </c>
      <c r="H112" s="794">
        <f t="shared" si="24"/>
        <v>0</v>
      </c>
      <c r="I112" s="794">
        <f t="shared" si="24"/>
        <v>0</v>
      </c>
      <c r="J112" s="794">
        <f t="shared" si="24"/>
        <v>0</v>
      </c>
    </row>
    <row r="113" spans="1:10" s="781" customFormat="1">
      <c r="A113" s="143"/>
      <c r="B113" s="786" t="str">
        <f>IF('Input-IS Y8'!B113="","",'Input-IS Y8'!B113)</f>
        <v/>
      </c>
      <c r="C113" s="791"/>
      <c r="D113" s="794" t="str">
        <f t="shared" si="25"/>
        <v/>
      </c>
      <c r="E113" s="794" t="str">
        <f t="shared" si="24"/>
        <v/>
      </c>
      <c r="F113" s="794" t="str">
        <f t="shared" si="24"/>
        <v/>
      </c>
      <c r="G113" s="794" t="str">
        <f t="shared" si="24"/>
        <v/>
      </c>
      <c r="H113" s="794">
        <f t="shared" si="24"/>
        <v>0</v>
      </c>
      <c r="I113" s="794">
        <f t="shared" si="24"/>
        <v>0</v>
      </c>
      <c r="J113" s="794">
        <f t="shared" si="24"/>
        <v>0</v>
      </c>
    </row>
    <row r="114" spans="1:10" s="781" customFormat="1">
      <c r="A114" s="143"/>
      <c r="B114" s="786" t="str">
        <f>IF('Input-IS Y8'!B114="","",'Input-IS Y8'!B114)</f>
        <v/>
      </c>
      <c r="C114" s="791"/>
      <c r="D114" s="794" t="str">
        <f t="shared" si="25"/>
        <v/>
      </c>
      <c r="E114" s="794" t="str">
        <f t="shared" si="24"/>
        <v/>
      </c>
      <c r="F114" s="794" t="str">
        <f t="shared" si="24"/>
        <v/>
      </c>
      <c r="G114" s="794" t="str">
        <f t="shared" si="24"/>
        <v/>
      </c>
      <c r="H114" s="794">
        <f t="shared" si="24"/>
        <v>0</v>
      </c>
      <c r="I114" s="794">
        <f t="shared" si="24"/>
        <v>0</v>
      </c>
      <c r="J114" s="794">
        <f t="shared" si="24"/>
        <v>0</v>
      </c>
    </row>
    <row r="115" spans="1:10" s="781" customFormat="1">
      <c r="A115" s="143"/>
      <c r="B115" s="786" t="str">
        <f>IF('Input-IS Y8'!B115="","",'Input-IS Y8'!B115)</f>
        <v/>
      </c>
      <c r="C115" s="791"/>
      <c r="D115" s="794" t="str">
        <f t="shared" si="25"/>
        <v/>
      </c>
      <c r="E115" s="794" t="str">
        <f t="shared" si="24"/>
        <v/>
      </c>
      <c r="F115" s="794" t="str">
        <f t="shared" si="24"/>
        <v/>
      </c>
      <c r="G115" s="794" t="str">
        <f t="shared" si="24"/>
        <v/>
      </c>
      <c r="H115" s="794">
        <f t="shared" si="24"/>
        <v>0</v>
      </c>
      <c r="I115" s="794">
        <f t="shared" si="24"/>
        <v>0</v>
      </c>
      <c r="J115" s="794">
        <f t="shared" si="24"/>
        <v>0</v>
      </c>
    </row>
    <row r="116" spans="1:10" s="781" customFormat="1">
      <c r="A116" s="143"/>
      <c r="B116" s="786" t="str">
        <f>IF('Input-IS Y8'!B116="","",'Input-IS Y8'!B116)</f>
        <v/>
      </c>
      <c r="C116" s="791"/>
      <c r="D116" s="794" t="str">
        <f t="shared" si="25"/>
        <v/>
      </c>
      <c r="E116" s="794" t="str">
        <f t="shared" si="24"/>
        <v/>
      </c>
      <c r="F116" s="794" t="str">
        <f t="shared" si="24"/>
        <v/>
      </c>
      <c r="G116" s="794" t="str">
        <f t="shared" si="24"/>
        <v/>
      </c>
      <c r="H116" s="794">
        <f t="shared" si="24"/>
        <v>0</v>
      </c>
      <c r="I116" s="794">
        <f t="shared" si="24"/>
        <v>0</v>
      </c>
      <c r="J116" s="794">
        <f t="shared" si="24"/>
        <v>0</v>
      </c>
    </row>
    <row r="117" spans="1:10">
      <c r="B117" s="786" t="str">
        <f>IF('Input-IS Y8'!B117="","",'Input-IS Y8'!B117)</f>
        <v/>
      </c>
      <c r="C117" s="791"/>
      <c r="D117" s="794" t="str">
        <f t="shared" si="25"/>
        <v/>
      </c>
      <c r="E117" s="794" t="str">
        <f t="shared" si="24"/>
        <v/>
      </c>
      <c r="F117" s="794" t="str">
        <f t="shared" si="24"/>
        <v/>
      </c>
      <c r="G117" s="794" t="str">
        <f t="shared" si="24"/>
        <v/>
      </c>
      <c r="H117" s="794">
        <f t="shared" si="24"/>
        <v>0</v>
      </c>
      <c r="I117" s="794">
        <f t="shared" si="24"/>
        <v>0</v>
      </c>
      <c r="J117" s="794">
        <f t="shared" si="24"/>
        <v>0</v>
      </c>
    </row>
    <row r="118" spans="1:10">
      <c r="B118" s="409" t="str">
        <f>IF(Setup!C17="","",Setup!C17)</f>
        <v>Interest/Investment Income</v>
      </c>
      <c r="C118" s="579">
        <f>SUM(C119:C126)</f>
        <v>0</v>
      </c>
      <c r="D118" s="579">
        <f t="shared" ref="D118:J118" si="26">SUM(D119:D126)</f>
        <v>0</v>
      </c>
      <c r="E118" s="579">
        <f t="shared" si="26"/>
        <v>0</v>
      </c>
      <c r="F118" s="579">
        <f t="shared" si="26"/>
        <v>0</v>
      </c>
      <c r="G118" s="579">
        <f t="shared" si="26"/>
        <v>0</v>
      </c>
      <c r="H118" s="579">
        <f t="shared" si="26"/>
        <v>0</v>
      </c>
      <c r="I118" s="579">
        <f t="shared" si="26"/>
        <v>0</v>
      </c>
      <c r="J118" s="579">
        <f t="shared" si="26"/>
        <v>0</v>
      </c>
    </row>
    <row r="119" spans="1:10">
      <c r="B119" s="313" t="str">
        <f>IF('Input-IS Y8'!B119="","",'Input-IS Y8'!B119)</f>
        <v xml:space="preserve">Interest   </v>
      </c>
      <c r="C119" s="567"/>
      <c r="D119" s="571" t="str">
        <f>IF(ISERROR(D$10*$C119),"",(D$10*$C119))</f>
        <v/>
      </c>
      <c r="E119" s="571" t="str">
        <f t="shared" ref="E119:J126" si="27">IF(ISERROR(E$10*$C119),"",(E$10*$C119))</f>
        <v/>
      </c>
      <c r="F119" s="571" t="str">
        <f t="shared" si="27"/>
        <v/>
      </c>
      <c r="G119" s="571" t="str">
        <f t="shared" si="27"/>
        <v/>
      </c>
      <c r="H119" s="571">
        <f t="shared" si="27"/>
        <v>0</v>
      </c>
      <c r="I119" s="571">
        <f t="shared" si="27"/>
        <v>0</v>
      </c>
      <c r="J119" s="571">
        <f t="shared" si="27"/>
        <v>0</v>
      </c>
    </row>
    <row r="120" spans="1:10" s="781" customFormat="1">
      <c r="A120" s="143"/>
      <c r="B120" s="786" t="str">
        <f>IF('Input-IS Y8'!B120="","",'Input-IS Y8'!B120)</f>
        <v>Dividends</v>
      </c>
      <c r="C120" s="791"/>
      <c r="D120" s="794" t="str">
        <f t="shared" ref="D120:D126" si="28">IF(ISERROR(D$10*$C120),"",(D$10*$C120))</f>
        <v/>
      </c>
      <c r="E120" s="794" t="str">
        <f t="shared" si="27"/>
        <v/>
      </c>
      <c r="F120" s="794" t="str">
        <f t="shared" si="27"/>
        <v/>
      </c>
      <c r="G120" s="794" t="str">
        <f t="shared" si="27"/>
        <v/>
      </c>
      <c r="H120" s="794">
        <f t="shared" si="27"/>
        <v>0</v>
      </c>
      <c r="I120" s="794">
        <f t="shared" si="27"/>
        <v>0</v>
      </c>
      <c r="J120" s="794">
        <f t="shared" si="27"/>
        <v>0</v>
      </c>
    </row>
    <row r="121" spans="1:10" s="781" customFormat="1">
      <c r="A121" s="143"/>
      <c r="B121" s="786" t="str">
        <f>IF('Input-IS Y8'!B121="","",'Input-IS Y8'!B121)</f>
        <v/>
      </c>
      <c r="C121" s="791"/>
      <c r="D121" s="794" t="str">
        <f t="shared" si="28"/>
        <v/>
      </c>
      <c r="E121" s="794" t="str">
        <f t="shared" si="27"/>
        <v/>
      </c>
      <c r="F121" s="794" t="str">
        <f t="shared" si="27"/>
        <v/>
      </c>
      <c r="G121" s="794" t="str">
        <f t="shared" si="27"/>
        <v/>
      </c>
      <c r="H121" s="794">
        <f t="shared" si="27"/>
        <v>0</v>
      </c>
      <c r="I121" s="794">
        <f t="shared" si="27"/>
        <v>0</v>
      </c>
      <c r="J121" s="794">
        <f t="shared" si="27"/>
        <v>0</v>
      </c>
    </row>
    <row r="122" spans="1:10" s="781" customFormat="1">
      <c r="A122" s="143"/>
      <c r="B122" s="786" t="str">
        <f>IF('Input-IS Y8'!B122="","",'Input-IS Y8'!B122)</f>
        <v/>
      </c>
      <c r="C122" s="791"/>
      <c r="D122" s="794" t="str">
        <f t="shared" si="28"/>
        <v/>
      </c>
      <c r="E122" s="794" t="str">
        <f t="shared" si="27"/>
        <v/>
      </c>
      <c r="F122" s="794" t="str">
        <f t="shared" si="27"/>
        <v/>
      </c>
      <c r="G122" s="794" t="str">
        <f t="shared" si="27"/>
        <v/>
      </c>
      <c r="H122" s="794">
        <f t="shared" si="27"/>
        <v>0</v>
      </c>
      <c r="I122" s="794">
        <f t="shared" si="27"/>
        <v>0</v>
      </c>
      <c r="J122" s="794">
        <f t="shared" si="27"/>
        <v>0</v>
      </c>
    </row>
    <row r="123" spans="1:10" s="781" customFormat="1">
      <c r="A123" s="143"/>
      <c r="B123" s="786" t="str">
        <f>IF('Input-IS Y8'!B123="","",'Input-IS Y8'!B123)</f>
        <v/>
      </c>
      <c r="C123" s="791"/>
      <c r="D123" s="794" t="str">
        <f t="shared" si="28"/>
        <v/>
      </c>
      <c r="E123" s="794" t="str">
        <f t="shared" si="27"/>
        <v/>
      </c>
      <c r="F123" s="794" t="str">
        <f t="shared" si="27"/>
        <v/>
      </c>
      <c r="G123" s="794" t="str">
        <f t="shared" si="27"/>
        <v/>
      </c>
      <c r="H123" s="794">
        <f t="shared" si="27"/>
        <v>0</v>
      </c>
      <c r="I123" s="794">
        <f t="shared" si="27"/>
        <v>0</v>
      </c>
      <c r="J123" s="794">
        <f t="shared" si="27"/>
        <v>0</v>
      </c>
    </row>
    <row r="124" spans="1:10" s="781" customFormat="1">
      <c r="A124" s="143"/>
      <c r="B124" s="786" t="str">
        <f>IF('Input-IS Y8'!B124="","",'Input-IS Y8'!B124)</f>
        <v/>
      </c>
      <c r="C124" s="791"/>
      <c r="D124" s="794" t="str">
        <f t="shared" si="28"/>
        <v/>
      </c>
      <c r="E124" s="794" t="str">
        <f t="shared" si="27"/>
        <v/>
      </c>
      <c r="F124" s="794" t="str">
        <f t="shared" si="27"/>
        <v/>
      </c>
      <c r="G124" s="794" t="str">
        <f t="shared" si="27"/>
        <v/>
      </c>
      <c r="H124" s="794">
        <f t="shared" si="27"/>
        <v>0</v>
      </c>
      <c r="I124" s="794">
        <f t="shared" si="27"/>
        <v>0</v>
      </c>
      <c r="J124" s="794">
        <f t="shared" si="27"/>
        <v>0</v>
      </c>
    </row>
    <row r="125" spans="1:10" s="781" customFormat="1">
      <c r="A125" s="143"/>
      <c r="B125" s="786" t="str">
        <f>IF('Input-IS Y8'!B125="","",'Input-IS Y8'!B125)</f>
        <v/>
      </c>
      <c r="C125" s="791"/>
      <c r="D125" s="794" t="str">
        <f t="shared" si="28"/>
        <v/>
      </c>
      <c r="E125" s="794" t="str">
        <f t="shared" si="27"/>
        <v/>
      </c>
      <c r="F125" s="794" t="str">
        <f t="shared" si="27"/>
        <v/>
      </c>
      <c r="G125" s="794" t="str">
        <f t="shared" si="27"/>
        <v/>
      </c>
      <c r="H125" s="794">
        <f t="shared" si="27"/>
        <v>0</v>
      </c>
      <c r="I125" s="794">
        <f t="shared" si="27"/>
        <v>0</v>
      </c>
      <c r="J125" s="794">
        <f t="shared" si="27"/>
        <v>0</v>
      </c>
    </row>
    <row r="126" spans="1:10">
      <c r="B126" s="786" t="str">
        <f>IF('Input-IS Y8'!B126="","",'Input-IS Y8'!B126)</f>
        <v/>
      </c>
      <c r="C126" s="791"/>
      <c r="D126" s="794" t="str">
        <f t="shared" si="28"/>
        <v/>
      </c>
      <c r="E126" s="794" t="str">
        <f t="shared" si="27"/>
        <v/>
      </c>
      <c r="F126" s="794" t="str">
        <f t="shared" si="27"/>
        <v/>
      </c>
      <c r="G126" s="794" t="str">
        <f t="shared" si="27"/>
        <v/>
      </c>
      <c r="H126" s="794">
        <f t="shared" si="27"/>
        <v>0</v>
      </c>
      <c r="I126" s="794">
        <f t="shared" si="27"/>
        <v>0</v>
      </c>
      <c r="J126" s="794">
        <f t="shared" si="27"/>
        <v>0</v>
      </c>
    </row>
    <row r="127" spans="1:10">
      <c r="B127" s="408" t="str">
        <f>IF(Setup!C18="","",Setup!C18)</f>
        <v/>
      </c>
      <c r="C127" s="579">
        <f>SUM(C128:C137)</f>
        <v>0</v>
      </c>
      <c r="D127" s="579">
        <f t="shared" ref="D127:J127" si="29">SUM(D128:D137)</f>
        <v>0</v>
      </c>
      <c r="E127" s="579">
        <f t="shared" si="29"/>
        <v>0</v>
      </c>
      <c r="F127" s="579">
        <f t="shared" si="29"/>
        <v>0</v>
      </c>
      <c r="G127" s="579">
        <f t="shared" si="29"/>
        <v>0</v>
      </c>
      <c r="H127" s="579">
        <f t="shared" si="29"/>
        <v>0</v>
      </c>
      <c r="I127" s="579">
        <f t="shared" si="29"/>
        <v>0</v>
      </c>
      <c r="J127" s="579">
        <f t="shared" si="29"/>
        <v>0</v>
      </c>
    </row>
    <row r="128" spans="1:10">
      <c r="B128" s="313" t="str">
        <f>IF('Input-IS Y8'!B128="","",'Input-IS Y8'!B128)</f>
        <v/>
      </c>
      <c r="C128" s="567"/>
      <c r="D128" s="571" t="str">
        <f>IF(ISERROR(D$10*$C128),"",(D$10*$C128))</f>
        <v/>
      </c>
      <c r="E128" s="571" t="str">
        <f t="shared" ref="E128:J137" si="30">IF(ISERROR(E$10*$C128),"",(E$10*$C128))</f>
        <v/>
      </c>
      <c r="F128" s="571" t="str">
        <f t="shared" si="30"/>
        <v/>
      </c>
      <c r="G128" s="571" t="str">
        <f t="shared" si="30"/>
        <v/>
      </c>
      <c r="H128" s="571">
        <f t="shared" si="30"/>
        <v>0</v>
      </c>
      <c r="I128" s="571">
        <f t="shared" si="30"/>
        <v>0</v>
      </c>
      <c r="J128" s="571">
        <f t="shared" si="30"/>
        <v>0</v>
      </c>
    </row>
    <row r="129" spans="1:10" s="781" customFormat="1">
      <c r="A129" s="143"/>
      <c r="B129" s="786" t="str">
        <f>IF('Input-IS Y8'!B129="","",'Input-IS Y8'!B129)</f>
        <v/>
      </c>
      <c r="C129" s="791"/>
      <c r="D129" s="794" t="str">
        <f t="shared" ref="D129:D137" si="31">IF(ISERROR(D$10*$C129),"",(D$10*$C129))</f>
        <v/>
      </c>
      <c r="E129" s="794" t="str">
        <f t="shared" si="30"/>
        <v/>
      </c>
      <c r="F129" s="794" t="str">
        <f t="shared" si="30"/>
        <v/>
      </c>
      <c r="G129" s="794" t="str">
        <f t="shared" si="30"/>
        <v/>
      </c>
      <c r="H129" s="794">
        <f t="shared" si="30"/>
        <v>0</v>
      </c>
      <c r="I129" s="794">
        <f t="shared" si="30"/>
        <v>0</v>
      </c>
      <c r="J129" s="794">
        <f t="shared" si="30"/>
        <v>0</v>
      </c>
    </row>
    <row r="130" spans="1:10" s="781" customFormat="1">
      <c r="A130" s="143"/>
      <c r="B130" s="786" t="str">
        <f>IF('Input-IS Y8'!B130="","",'Input-IS Y8'!B130)</f>
        <v/>
      </c>
      <c r="C130" s="791"/>
      <c r="D130" s="794" t="str">
        <f t="shared" si="31"/>
        <v/>
      </c>
      <c r="E130" s="794" t="str">
        <f t="shared" si="30"/>
        <v/>
      </c>
      <c r="F130" s="794" t="str">
        <f t="shared" si="30"/>
        <v/>
      </c>
      <c r="G130" s="794" t="str">
        <f t="shared" si="30"/>
        <v/>
      </c>
      <c r="H130" s="794">
        <f t="shared" si="30"/>
        <v>0</v>
      </c>
      <c r="I130" s="794">
        <f t="shared" si="30"/>
        <v>0</v>
      </c>
      <c r="J130" s="794">
        <f t="shared" si="30"/>
        <v>0</v>
      </c>
    </row>
    <row r="131" spans="1:10" s="781" customFormat="1">
      <c r="A131" s="143"/>
      <c r="B131" s="786" t="str">
        <f>IF('Input-IS Y8'!B131="","",'Input-IS Y8'!B131)</f>
        <v/>
      </c>
      <c r="C131" s="791"/>
      <c r="D131" s="794" t="str">
        <f t="shared" si="31"/>
        <v/>
      </c>
      <c r="E131" s="794" t="str">
        <f t="shared" si="30"/>
        <v/>
      </c>
      <c r="F131" s="794" t="str">
        <f t="shared" si="30"/>
        <v/>
      </c>
      <c r="G131" s="794" t="str">
        <f t="shared" si="30"/>
        <v/>
      </c>
      <c r="H131" s="794">
        <f t="shared" si="30"/>
        <v>0</v>
      </c>
      <c r="I131" s="794">
        <f t="shared" si="30"/>
        <v>0</v>
      </c>
      <c r="J131" s="794">
        <f t="shared" si="30"/>
        <v>0</v>
      </c>
    </row>
    <row r="132" spans="1:10" s="781" customFormat="1">
      <c r="A132" s="143"/>
      <c r="B132" s="786" t="str">
        <f>IF('Input-IS Y8'!B132="","",'Input-IS Y8'!B132)</f>
        <v/>
      </c>
      <c r="C132" s="791"/>
      <c r="D132" s="794" t="str">
        <f t="shared" si="31"/>
        <v/>
      </c>
      <c r="E132" s="794" t="str">
        <f t="shared" si="30"/>
        <v/>
      </c>
      <c r="F132" s="794" t="str">
        <f t="shared" si="30"/>
        <v/>
      </c>
      <c r="G132" s="794" t="str">
        <f t="shared" si="30"/>
        <v/>
      </c>
      <c r="H132" s="794">
        <f t="shared" si="30"/>
        <v>0</v>
      </c>
      <c r="I132" s="794">
        <f t="shared" si="30"/>
        <v>0</v>
      </c>
      <c r="J132" s="794">
        <f t="shared" si="30"/>
        <v>0</v>
      </c>
    </row>
    <row r="133" spans="1:10" s="781" customFormat="1">
      <c r="A133" s="143"/>
      <c r="B133" s="786" t="str">
        <f>IF('Input-IS Y8'!B133="","",'Input-IS Y8'!B133)</f>
        <v/>
      </c>
      <c r="C133" s="791"/>
      <c r="D133" s="794" t="str">
        <f t="shared" si="31"/>
        <v/>
      </c>
      <c r="E133" s="794" t="str">
        <f t="shared" si="30"/>
        <v/>
      </c>
      <c r="F133" s="794" t="str">
        <f t="shared" si="30"/>
        <v/>
      </c>
      <c r="G133" s="794" t="str">
        <f t="shared" si="30"/>
        <v/>
      </c>
      <c r="H133" s="794">
        <f t="shared" si="30"/>
        <v>0</v>
      </c>
      <c r="I133" s="794">
        <f t="shared" si="30"/>
        <v>0</v>
      </c>
      <c r="J133" s="794">
        <f t="shared" si="30"/>
        <v>0</v>
      </c>
    </row>
    <row r="134" spans="1:10" s="781" customFormat="1">
      <c r="A134" s="143"/>
      <c r="B134" s="786" t="str">
        <f>IF('Input-IS Y8'!B134="","",'Input-IS Y8'!B134)</f>
        <v/>
      </c>
      <c r="C134" s="791"/>
      <c r="D134" s="794" t="str">
        <f t="shared" si="31"/>
        <v/>
      </c>
      <c r="E134" s="794" t="str">
        <f t="shared" si="30"/>
        <v/>
      </c>
      <c r="F134" s="794" t="str">
        <f t="shared" si="30"/>
        <v/>
      </c>
      <c r="G134" s="794" t="str">
        <f t="shared" si="30"/>
        <v/>
      </c>
      <c r="H134" s="794">
        <f t="shared" si="30"/>
        <v>0</v>
      </c>
      <c r="I134" s="794">
        <f t="shared" si="30"/>
        <v>0</v>
      </c>
      <c r="J134" s="794">
        <f t="shared" si="30"/>
        <v>0</v>
      </c>
    </row>
    <row r="135" spans="1:10" s="781" customFormat="1">
      <c r="A135" s="143"/>
      <c r="B135" s="786" t="str">
        <f>IF('Input-IS Y8'!B135="","",'Input-IS Y8'!B135)</f>
        <v/>
      </c>
      <c r="C135" s="791"/>
      <c r="D135" s="794" t="str">
        <f t="shared" si="31"/>
        <v/>
      </c>
      <c r="E135" s="794" t="str">
        <f t="shared" si="30"/>
        <v/>
      </c>
      <c r="F135" s="794" t="str">
        <f t="shared" si="30"/>
        <v/>
      </c>
      <c r="G135" s="794" t="str">
        <f t="shared" si="30"/>
        <v/>
      </c>
      <c r="H135" s="794">
        <f t="shared" si="30"/>
        <v>0</v>
      </c>
      <c r="I135" s="794">
        <f t="shared" si="30"/>
        <v>0</v>
      </c>
      <c r="J135" s="794">
        <f t="shared" si="30"/>
        <v>0</v>
      </c>
    </row>
    <row r="136" spans="1:10" s="781" customFormat="1">
      <c r="A136" s="143"/>
      <c r="B136" s="786" t="str">
        <f>IF('Input-IS Y8'!B136="","",'Input-IS Y8'!B136)</f>
        <v/>
      </c>
      <c r="C136" s="791"/>
      <c r="D136" s="794" t="str">
        <f t="shared" si="31"/>
        <v/>
      </c>
      <c r="E136" s="794" t="str">
        <f t="shared" si="30"/>
        <v/>
      </c>
      <c r="F136" s="794" t="str">
        <f t="shared" si="30"/>
        <v/>
      </c>
      <c r="G136" s="794" t="str">
        <f t="shared" si="30"/>
        <v/>
      </c>
      <c r="H136" s="794">
        <f t="shared" si="30"/>
        <v>0</v>
      </c>
      <c r="I136" s="794">
        <f t="shared" si="30"/>
        <v>0</v>
      </c>
      <c r="J136" s="794">
        <f t="shared" si="30"/>
        <v>0</v>
      </c>
    </row>
    <row r="137" spans="1:10">
      <c r="B137" s="786" t="str">
        <f>IF('Input-IS Y8'!B137="","",'Input-IS Y8'!B137)</f>
        <v/>
      </c>
      <c r="C137" s="791"/>
      <c r="D137" s="794" t="str">
        <f t="shared" si="31"/>
        <v/>
      </c>
      <c r="E137" s="794" t="str">
        <f t="shared" si="30"/>
        <v/>
      </c>
      <c r="F137" s="794" t="str">
        <f t="shared" si="30"/>
        <v/>
      </c>
      <c r="G137" s="794" t="str">
        <f t="shared" si="30"/>
        <v/>
      </c>
      <c r="H137" s="794">
        <f t="shared" si="30"/>
        <v>0</v>
      </c>
      <c r="I137" s="794">
        <f t="shared" si="30"/>
        <v>0</v>
      </c>
      <c r="J137" s="794">
        <f t="shared" si="30"/>
        <v>0</v>
      </c>
    </row>
    <row r="138" spans="1:10">
      <c r="B138" s="408" t="str">
        <f>IF(Setup!C19="","",Setup!C19)</f>
        <v/>
      </c>
      <c r="C138" s="579">
        <f>SUM(C139:C148)</f>
        <v>0</v>
      </c>
      <c r="D138" s="579">
        <f t="shared" ref="D138:J138" si="32">SUM(D139:D148)</f>
        <v>0</v>
      </c>
      <c r="E138" s="579">
        <f t="shared" si="32"/>
        <v>0</v>
      </c>
      <c r="F138" s="579">
        <f t="shared" si="32"/>
        <v>0</v>
      </c>
      <c r="G138" s="579">
        <f t="shared" si="32"/>
        <v>0</v>
      </c>
      <c r="H138" s="579">
        <f t="shared" si="32"/>
        <v>0</v>
      </c>
      <c r="I138" s="579">
        <f t="shared" si="32"/>
        <v>0</v>
      </c>
      <c r="J138" s="579">
        <f t="shared" si="32"/>
        <v>0</v>
      </c>
    </row>
    <row r="139" spans="1:10">
      <c r="B139" s="313" t="str">
        <f>IF('Input-IS Y8'!B139="","",'Input-IS Y8'!B139)</f>
        <v/>
      </c>
      <c r="C139" s="567"/>
      <c r="D139" s="571" t="str">
        <f>IF(ISERROR(D$10*$C139),"",(D$10*$C139))</f>
        <v/>
      </c>
      <c r="E139" s="571" t="str">
        <f t="shared" ref="E139:J148" si="33">IF(ISERROR(E$10*$C139),"",(E$10*$C139))</f>
        <v/>
      </c>
      <c r="F139" s="571" t="str">
        <f t="shared" si="33"/>
        <v/>
      </c>
      <c r="G139" s="571" t="str">
        <f t="shared" si="33"/>
        <v/>
      </c>
      <c r="H139" s="571">
        <f t="shared" si="33"/>
        <v>0</v>
      </c>
      <c r="I139" s="571">
        <f t="shared" si="33"/>
        <v>0</v>
      </c>
      <c r="J139" s="571">
        <f t="shared" si="33"/>
        <v>0</v>
      </c>
    </row>
    <row r="140" spans="1:10" s="781" customFormat="1">
      <c r="A140" s="143"/>
      <c r="B140" s="786" t="str">
        <f>IF('Input-IS Y8'!B140="","",'Input-IS Y8'!B140)</f>
        <v/>
      </c>
      <c r="C140" s="791"/>
      <c r="D140" s="794" t="str">
        <f t="shared" ref="D140:D148" si="34">IF(ISERROR(D$10*$C140),"",(D$10*$C140))</f>
        <v/>
      </c>
      <c r="E140" s="794" t="str">
        <f t="shared" si="33"/>
        <v/>
      </c>
      <c r="F140" s="794" t="str">
        <f t="shared" si="33"/>
        <v/>
      </c>
      <c r="G140" s="794" t="str">
        <f t="shared" si="33"/>
        <v/>
      </c>
      <c r="H140" s="794">
        <f t="shared" si="33"/>
        <v>0</v>
      </c>
      <c r="I140" s="794">
        <f t="shared" si="33"/>
        <v>0</v>
      </c>
      <c r="J140" s="794">
        <f t="shared" si="33"/>
        <v>0</v>
      </c>
    </row>
    <row r="141" spans="1:10" s="781" customFormat="1">
      <c r="A141" s="143"/>
      <c r="B141" s="786" t="str">
        <f>IF('Input-IS Y8'!B141="","",'Input-IS Y8'!B141)</f>
        <v/>
      </c>
      <c r="C141" s="791"/>
      <c r="D141" s="794" t="str">
        <f t="shared" si="34"/>
        <v/>
      </c>
      <c r="E141" s="794" t="str">
        <f t="shared" si="33"/>
        <v/>
      </c>
      <c r="F141" s="794" t="str">
        <f t="shared" si="33"/>
        <v/>
      </c>
      <c r="G141" s="794" t="str">
        <f t="shared" si="33"/>
        <v/>
      </c>
      <c r="H141" s="794">
        <f t="shared" si="33"/>
        <v>0</v>
      </c>
      <c r="I141" s="794">
        <f t="shared" si="33"/>
        <v>0</v>
      </c>
      <c r="J141" s="794">
        <f t="shared" si="33"/>
        <v>0</v>
      </c>
    </row>
    <row r="142" spans="1:10" s="781" customFormat="1">
      <c r="A142" s="143"/>
      <c r="B142" s="786" t="str">
        <f>IF('Input-IS Y8'!B142="","",'Input-IS Y8'!B142)</f>
        <v/>
      </c>
      <c r="C142" s="791"/>
      <c r="D142" s="794" t="str">
        <f t="shared" si="34"/>
        <v/>
      </c>
      <c r="E142" s="794" t="str">
        <f t="shared" si="33"/>
        <v/>
      </c>
      <c r="F142" s="794" t="str">
        <f t="shared" si="33"/>
        <v/>
      </c>
      <c r="G142" s="794" t="str">
        <f t="shared" si="33"/>
        <v/>
      </c>
      <c r="H142" s="794">
        <f t="shared" si="33"/>
        <v>0</v>
      </c>
      <c r="I142" s="794">
        <f t="shared" si="33"/>
        <v>0</v>
      </c>
      <c r="J142" s="794">
        <f t="shared" si="33"/>
        <v>0</v>
      </c>
    </row>
    <row r="143" spans="1:10" s="781" customFormat="1">
      <c r="A143" s="143"/>
      <c r="B143" s="786" t="str">
        <f>IF('Input-IS Y8'!B143="","",'Input-IS Y8'!B143)</f>
        <v/>
      </c>
      <c r="C143" s="791"/>
      <c r="D143" s="794" t="str">
        <f t="shared" si="34"/>
        <v/>
      </c>
      <c r="E143" s="794" t="str">
        <f t="shared" si="33"/>
        <v/>
      </c>
      <c r="F143" s="794" t="str">
        <f t="shared" si="33"/>
        <v/>
      </c>
      <c r="G143" s="794" t="str">
        <f t="shared" si="33"/>
        <v/>
      </c>
      <c r="H143" s="794">
        <f t="shared" si="33"/>
        <v>0</v>
      </c>
      <c r="I143" s="794">
        <f t="shared" si="33"/>
        <v>0</v>
      </c>
      <c r="J143" s="794">
        <f t="shared" si="33"/>
        <v>0</v>
      </c>
    </row>
    <row r="144" spans="1:10" s="781" customFormat="1">
      <c r="A144" s="143"/>
      <c r="B144" s="786" t="str">
        <f>IF('Input-IS Y8'!B144="","",'Input-IS Y8'!B144)</f>
        <v/>
      </c>
      <c r="C144" s="791"/>
      <c r="D144" s="794" t="str">
        <f t="shared" si="34"/>
        <v/>
      </c>
      <c r="E144" s="794" t="str">
        <f t="shared" si="33"/>
        <v/>
      </c>
      <c r="F144" s="794" t="str">
        <f t="shared" si="33"/>
        <v/>
      </c>
      <c r="G144" s="794" t="str">
        <f t="shared" si="33"/>
        <v/>
      </c>
      <c r="H144" s="794">
        <f t="shared" si="33"/>
        <v>0</v>
      </c>
      <c r="I144" s="794">
        <f t="shared" si="33"/>
        <v>0</v>
      </c>
      <c r="J144" s="794">
        <f t="shared" si="33"/>
        <v>0</v>
      </c>
    </row>
    <row r="145" spans="1:10" s="781" customFormat="1">
      <c r="A145" s="143"/>
      <c r="B145" s="786" t="str">
        <f>IF('Input-IS Y8'!B145="","",'Input-IS Y8'!B145)</f>
        <v/>
      </c>
      <c r="C145" s="791"/>
      <c r="D145" s="794" t="str">
        <f t="shared" si="34"/>
        <v/>
      </c>
      <c r="E145" s="794" t="str">
        <f t="shared" si="33"/>
        <v/>
      </c>
      <c r="F145" s="794" t="str">
        <f t="shared" si="33"/>
        <v/>
      </c>
      <c r="G145" s="794" t="str">
        <f t="shared" si="33"/>
        <v/>
      </c>
      <c r="H145" s="794">
        <f t="shared" si="33"/>
        <v>0</v>
      </c>
      <c r="I145" s="794">
        <f t="shared" si="33"/>
        <v>0</v>
      </c>
      <c r="J145" s="794">
        <f t="shared" si="33"/>
        <v>0</v>
      </c>
    </row>
    <row r="146" spans="1:10" s="781" customFormat="1">
      <c r="A146" s="143"/>
      <c r="B146" s="786" t="str">
        <f>IF('Input-IS Y8'!B146="","",'Input-IS Y8'!B146)</f>
        <v/>
      </c>
      <c r="C146" s="791"/>
      <c r="D146" s="794" t="str">
        <f t="shared" si="34"/>
        <v/>
      </c>
      <c r="E146" s="794" t="str">
        <f t="shared" si="33"/>
        <v/>
      </c>
      <c r="F146" s="794" t="str">
        <f t="shared" si="33"/>
        <v/>
      </c>
      <c r="G146" s="794" t="str">
        <f t="shared" si="33"/>
        <v/>
      </c>
      <c r="H146" s="794">
        <f t="shared" si="33"/>
        <v>0</v>
      </c>
      <c r="I146" s="794">
        <f t="shared" si="33"/>
        <v>0</v>
      </c>
      <c r="J146" s="794">
        <f t="shared" si="33"/>
        <v>0</v>
      </c>
    </row>
    <row r="147" spans="1:10" s="781" customFormat="1">
      <c r="A147" s="143"/>
      <c r="B147" s="786" t="str">
        <f>IF('Input-IS Y8'!B147="","",'Input-IS Y8'!B147)</f>
        <v/>
      </c>
      <c r="C147" s="791"/>
      <c r="D147" s="794" t="str">
        <f t="shared" si="34"/>
        <v/>
      </c>
      <c r="E147" s="794" t="str">
        <f t="shared" si="33"/>
        <v/>
      </c>
      <c r="F147" s="794" t="str">
        <f t="shared" si="33"/>
        <v/>
      </c>
      <c r="G147" s="794" t="str">
        <f t="shared" si="33"/>
        <v/>
      </c>
      <c r="H147" s="794">
        <f t="shared" si="33"/>
        <v>0</v>
      </c>
      <c r="I147" s="794">
        <f t="shared" si="33"/>
        <v>0</v>
      </c>
      <c r="J147" s="794">
        <f t="shared" si="33"/>
        <v>0</v>
      </c>
    </row>
    <row r="148" spans="1:10">
      <c r="B148" s="786" t="str">
        <f>IF('Input-IS Y8'!B148="","",'Input-IS Y8'!B148)</f>
        <v/>
      </c>
      <c r="C148" s="791"/>
      <c r="D148" s="794" t="str">
        <f t="shared" si="34"/>
        <v/>
      </c>
      <c r="E148" s="794" t="str">
        <f t="shared" si="33"/>
        <v/>
      </c>
      <c r="F148" s="794" t="str">
        <f t="shared" si="33"/>
        <v/>
      </c>
      <c r="G148" s="794" t="str">
        <f t="shared" si="33"/>
        <v/>
      </c>
      <c r="H148" s="794">
        <f t="shared" si="33"/>
        <v>0</v>
      </c>
      <c r="I148" s="794">
        <f t="shared" si="33"/>
        <v>0</v>
      </c>
      <c r="J148" s="794">
        <f t="shared" si="33"/>
        <v>0</v>
      </c>
    </row>
    <row r="149" spans="1:10" ht="13.5" thickBot="1">
      <c r="B149" s="427" t="s">
        <v>19</v>
      </c>
      <c r="C149" s="600">
        <f>IF(ISERROR(C104+C83),"",(C104+C83))</f>
        <v>0</v>
      </c>
      <c r="D149" s="600">
        <f>IF(ISERROR(D104+D83),"",(D104+D83))</f>
        <v>0</v>
      </c>
      <c r="E149" s="600">
        <f t="shared" ref="E149:J149" si="35">IF(ISERROR(E104+E83),"",(E104+E83))</f>
        <v>0</v>
      </c>
      <c r="F149" s="600">
        <f t="shared" si="35"/>
        <v>0</v>
      </c>
      <c r="G149" s="600">
        <f t="shared" si="35"/>
        <v>0</v>
      </c>
      <c r="H149" s="600">
        <f t="shared" si="35"/>
        <v>0</v>
      </c>
      <c r="I149" s="600">
        <f t="shared" si="35"/>
        <v>0</v>
      </c>
      <c r="J149" s="600">
        <f t="shared" si="35"/>
        <v>0</v>
      </c>
    </row>
    <row r="150" spans="1:10" ht="13.5" thickBot="1">
      <c r="B150" s="428" t="s">
        <v>7</v>
      </c>
      <c r="C150" s="601">
        <f>IF(ISERROR(C81+C149),"",(C81+C149))</f>
        <v>0</v>
      </c>
      <c r="D150" s="601">
        <f t="shared" ref="D150:J150" si="36">IF(ISERROR(SUM(D81+D149)),"",(D81+D149))</f>
        <v>0</v>
      </c>
      <c r="E150" s="601">
        <f t="shared" si="36"/>
        <v>0</v>
      </c>
      <c r="F150" s="601">
        <f t="shared" si="36"/>
        <v>0</v>
      </c>
      <c r="G150" s="601">
        <f t="shared" si="36"/>
        <v>0</v>
      </c>
      <c r="H150" s="601">
        <f t="shared" si="36"/>
        <v>0</v>
      </c>
      <c r="I150" s="601">
        <f t="shared" si="36"/>
        <v>0</v>
      </c>
      <c r="J150" s="602">
        <f t="shared" si="36"/>
        <v>0</v>
      </c>
    </row>
    <row r="151" spans="1:10" ht="6" customHeight="1">
      <c r="C151" s="583"/>
      <c r="D151" s="610"/>
      <c r="E151" s="610"/>
      <c r="F151" s="610"/>
      <c r="G151" s="610"/>
      <c r="H151" s="610"/>
      <c r="I151" s="610"/>
      <c r="J151" s="610"/>
    </row>
    <row r="152" spans="1:10" ht="13.5" thickBot="1">
      <c r="B152" s="212"/>
      <c r="C152" s="584" t="str">
        <f>IF(C29="","",C29)</f>
        <v>Total</v>
      </c>
      <c r="D152" s="614" t="str">
        <f t="shared" ref="D152:J152" si="37">IF(D29="","",D29)</f>
        <v>Training</v>
      </c>
      <c r="E152" s="614" t="str">
        <f t="shared" si="37"/>
        <v>Conference</v>
      </c>
      <c r="F152" s="614" t="str">
        <f t="shared" si="37"/>
        <v>Research</v>
      </c>
      <c r="G152" s="614" t="str">
        <f t="shared" si="37"/>
        <v>Publications</v>
      </c>
      <c r="H152" s="614" t="str">
        <f t="shared" si="37"/>
        <v/>
      </c>
      <c r="I152" s="614" t="str">
        <f t="shared" si="37"/>
        <v/>
      </c>
      <c r="J152" s="614" t="str">
        <f t="shared" si="37"/>
        <v/>
      </c>
    </row>
    <row r="153" spans="1:10">
      <c r="B153" s="214" t="s">
        <v>22</v>
      </c>
      <c r="C153" s="585"/>
      <c r="D153" s="615"/>
      <c r="E153" s="615"/>
      <c r="F153" s="615"/>
      <c r="G153" s="615"/>
      <c r="H153" s="615"/>
      <c r="I153" s="615"/>
      <c r="J153" s="615"/>
    </row>
    <row r="154" spans="1:10" s="20" customFormat="1">
      <c r="A154" s="143"/>
      <c r="B154" s="215" t="s">
        <v>10</v>
      </c>
      <c r="C154" s="586">
        <f>SUM(C155:C204)</f>
        <v>0</v>
      </c>
      <c r="D154" s="603">
        <f t="shared" ref="D154:J154" si="38">SUM(D155:D204)</f>
        <v>0</v>
      </c>
      <c r="E154" s="603">
        <f t="shared" si="38"/>
        <v>0</v>
      </c>
      <c r="F154" s="603">
        <f t="shared" si="38"/>
        <v>0</v>
      </c>
      <c r="G154" s="603">
        <f t="shared" si="38"/>
        <v>0</v>
      </c>
      <c r="H154" s="603">
        <f t="shared" si="38"/>
        <v>0</v>
      </c>
      <c r="I154" s="603">
        <f t="shared" si="38"/>
        <v>0</v>
      </c>
      <c r="J154" s="603">
        <f t="shared" si="38"/>
        <v>0</v>
      </c>
    </row>
    <row r="155" spans="1:10">
      <c r="B155" s="313" t="str">
        <f>IF('Input-IS Y8'!B155="","",'Input-IS Y8'!B155)</f>
        <v>Salaries/Wages/Benefits</v>
      </c>
      <c r="C155" s="568">
        <f t="shared" ref="C155:C204" si="39">SUM(D155:J155)</f>
        <v>0</v>
      </c>
      <c r="D155" s="567"/>
      <c r="E155" s="567"/>
      <c r="F155" s="567"/>
      <c r="G155" s="567"/>
      <c r="H155" s="567"/>
      <c r="I155" s="567"/>
      <c r="J155" s="567"/>
    </row>
    <row r="156" spans="1:10">
      <c r="B156" s="313" t="str">
        <f>IF('Input-IS Y8'!B156="","",'Input-IS Y8'!B156)</f>
        <v>Professional Fees</v>
      </c>
      <c r="C156" s="568">
        <f t="shared" si="39"/>
        <v>0</v>
      </c>
      <c r="D156" s="567"/>
      <c r="E156" s="567"/>
      <c r="F156" s="567"/>
      <c r="G156" s="567"/>
      <c r="H156" s="567"/>
      <c r="I156" s="567"/>
      <c r="J156" s="567"/>
    </row>
    <row r="157" spans="1:10">
      <c r="B157" s="313" t="str">
        <f>IF('Input-IS Y8'!B157="","",'Input-IS Y8'!B157)</f>
        <v>Translation Fees</v>
      </c>
      <c r="C157" s="568">
        <f t="shared" si="39"/>
        <v>0</v>
      </c>
      <c r="D157" s="567"/>
      <c r="E157" s="567"/>
      <c r="F157" s="567"/>
      <c r="G157" s="567"/>
      <c r="H157" s="567"/>
      <c r="I157" s="567"/>
      <c r="J157" s="567"/>
    </row>
    <row r="158" spans="1:10">
      <c r="B158" s="313" t="str">
        <f>IF('Input-IS Y8'!B158="","",'Input-IS Y8'!B158)</f>
        <v>Meals &amp; Incidentals Expenses</v>
      </c>
      <c r="C158" s="568">
        <f t="shared" si="39"/>
        <v>0</v>
      </c>
      <c r="D158" s="567"/>
      <c r="E158" s="567"/>
      <c r="F158" s="567"/>
      <c r="G158" s="567"/>
      <c r="H158" s="567"/>
      <c r="I158" s="567"/>
      <c r="J158" s="567"/>
    </row>
    <row r="159" spans="1:10">
      <c r="B159" s="313" t="str">
        <f>IF('Input-IS Y8'!B159="","",'Input-IS Y8'!B159)</f>
        <v>Lodging</v>
      </c>
      <c r="C159" s="568">
        <f t="shared" si="39"/>
        <v>0</v>
      </c>
      <c r="D159" s="567"/>
      <c r="E159" s="567"/>
      <c r="F159" s="567"/>
      <c r="G159" s="567"/>
      <c r="H159" s="567"/>
      <c r="I159" s="567"/>
      <c r="J159" s="567"/>
    </row>
    <row r="160" spans="1:10">
      <c r="B160" s="313" t="str">
        <f>IF('Input-IS Y8'!B160="","",'Input-IS Y8'!B160)</f>
        <v>Fares/Tickets</v>
      </c>
      <c r="C160" s="568">
        <f t="shared" si="39"/>
        <v>0</v>
      </c>
      <c r="D160" s="567"/>
      <c r="E160" s="567"/>
      <c r="F160" s="567"/>
      <c r="G160" s="567"/>
      <c r="H160" s="567"/>
      <c r="I160" s="567"/>
      <c r="J160" s="567"/>
    </row>
    <row r="161" spans="2:10">
      <c r="B161" s="313" t="str">
        <f>IF('Input-IS Y8'!B161="","",'Input-IS Y8'!B161)</f>
        <v>Awards (Conference, Training etc.)</v>
      </c>
      <c r="C161" s="568">
        <f t="shared" si="39"/>
        <v>0</v>
      </c>
      <c r="D161" s="567"/>
      <c r="E161" s="567"/>
      <c r="F161" s="567"/>
      <c r="G161" s="567"/>
      <c r="H161" s="567"/>
      <c r="I161" s="567"/>
      <c r="J161" s="567"/>
    </row>
    <row r="162" spans="2:10">
      <c r="B162" s="313" t="str">
        <f>IF('Input-IS Y8'!B162="","",'Input-IS Y8'!B162)</f>
        <v>Printing/Copying</v>
      </c>
      <c r="C162" s="568">
        <f t="shared" si="39"/>
        <v>0</v>
      </c>
      <c r="D162" s="567"/>
      <c r="E162" s="567"/>
      <c r="F162" s="567"/>
      <c r="G162" s="567"/>
      <c r="H162" s="567"/>
      <c r="I162" s="567"/>
      <c r="J162" s="567"/>
    </row>
    <row r="163" spans="2:10">
      <c r="B163" s="313" t="str">
        <f>IF('Input-IS Y8'!B163="","",'Input-IS Y8'!B163)</f>
        <v>Equipment Rental/Maintenance</v>
      </c>
      <c r="C163" s="568">
        <f t="shared" si="39"/>
        <v>0</v>
      </c>
      <c r="D163" s="567"/>
      <c r="E163" s="567"/>
      <c r="F163" s="567"/>
      <c r="G163" s="567"/>
      <c r="H163" s="567"/>
      <c r="I163" s="567"/>
      <c r="J163" s="567"/>
    </row>
    <row r="164" spans="2:10">
      <c r="B164" s="313" t="str">
        <f>IF('Input-IS Y8'!B164="","",'Input-IS Y8'!B164)</f>
        <v>Venue Rental</v>
      </c>
      <c r="C164" s="568">
        <f t="shared" si="39"/>
        <v>0</v>
      </c>
      <c r="D164" s="567"/>
      <c r="E164" s="567"/>
      <c r="F164" s="567"/>
      <c r="G164" s="567"/>
      <c r="H164" s="567"/>
      <c r="I164" s="567"/>
      <c r="J164" s="567"/>
    </row>
    <row r="165" spans="2:10">
      <c r="B165" s="313" t="str">
        <f>IF('Input-IS Y8'!B165="","",'Input-IS Y8'!B165)</f>
        <v>Transportation</v>
      </c>
      <c r="C165" s="568">
        <f t="shared" si="39"/>
        <v>0</v>
      </c>
      <c r="D165" s="567"/>
      <c r="E165" s="567"/>
      <c r="F165" s="567"/>
      <c r="G165" s="567"/>
      <c r="H165" s="567"/>
      <c r="I165" s="567"/>
      <c r="J165" s="567"/>
    </row>
    <row r="166" spans="2:10">
      <c r="B166" s="313" t="str">
        <f>IF('Input-IS Y8'!B166="","",'Input-IS Y8'!B166)</f>
        <v>Misc. Travel Expenses</v>
      </c>
      <c r="C166" s="568">
        <f t="shared" si="39"/>
        <v>0</v>
      </c>
      <c r="D166" s="567"/>
      <c r="E166" s="567"/>
      <c r="F166" s="567"/>
      <c r="G166" s="567"/>
      <c r="H166" s="567"/>
      <c r="I166" s="567"/>
      <c r="J166" s="567"/>
    </row>
    <row r="167" spans="2:10">
      <c r="B167" s="313" t="str">
        <f>IF('Input-IS Y8'!B167="","",'Input-IS Y8'!B167)</f>
        <v>Fundraising</v>
      </c>
      <c r="C167" s="568">
        <f t="shared" si="39"/>
        <v>0</v>
      </c>
      <c r="D167" s="567"/>
      <c r="E167" s="567"/>
      <c r="F167" s="567"/>
      <c r="G167" s="567"/>
      <c r="H167" s="567"/>
      <c r="I167" s="567"/>
      <c r="J167" s="567"/>
    </row>
    <row r="168" spans="2:10">
      <c r="B168" s="313" t="str">
        <f>IF('Input-IS Y8'!B168="","",'Input-IS Y8'!B168)</f>
        <v>Advertise, network &amp; visibility</v>
      </c>
      <c r="C168" s="568">
        <f t="shared" si="39"/>
        <v>0</v>
      </c>
      <c r="D168" s="567"/>
      <c r="E168" s="567"/>
      <c r="F168" s="567"/>
      <c r="G168" s="567"/>
      <c r="H168" s="567"/>
      <c r="I168" s="567"/>
      <c r="J168" s="567"/>
    </row>
    <row r="169" spans="2:10">
      <c r="B169" s="313" t="str">
        <f>IF('Input-IS Y8'!B169="","",'Input-IS Y8'!B169)</f>
        <v>Accounting/Legal Fees</v>
      </c>
      <c r="C169" s="568">
        <f t="shared" si="39"/>
        <v>0</v>
      </c>
      <c r="D169" s="567"/>
      <c r="E169" s="567"/>
      <c r="F169" s="567"/>
      <c r="G169" s="567"/>
      <c r="H169" s="567"/>
      <c r="I169" s="567"/>
      <c r="J169" s="567"/>
    </row>
    <row r="170" spans="2:10">
      <c r="B170" s="313" t="str">
        <f>IF('Input-IS Y8'!B170="","",'Input-IS Y8'!B170)</f>
        <v>Postage/Shipping/Delivery</v>
      </c>
      <c r="C170" s="568">
        <f t="shared" si="39"/>
        <v>0</v>
      </c>
      <c r="D170" s="567"/>
      <c r="E170" s="567"/>
      <c r="F170" s="567"/>
      <c r="G170" s="567"/>
      <c r="H170" s="567"/>
      <c r="I170" s="567"/>
      <c r="J170" s="567"/>
    </row>
    <row r="171" spans="2:10">
      <c r="B171" s="313" t="str">
        <f>IF('Input-IS Y8'!B171="","",'Input-IS Y8'!B171)</f>
        <v>Communication</v>
      </c>
      <c r="C171" s="568">
        <f t="shared" si="39"/>
        <v>0</v>
      </c>
      <c r="D171" s="567"/>
      <c r="E171" s="567"/>
      <c r="F171" s="567"/>
      <c r="G171" s="567"/>
      <c r="H171" s="567"/>
      <c r="I171" s="567"/>
      <c r="J171" s="567"/>
    </row>
    <row r="172" spans="2:10">
      <c r="B172" s="313" t="str">
        <f>IF('Input-IS Y8'!B172="","",'Input-IS Y8'!B172)</f>
        <v>Network/Website Maintenance</v>
      </c>
      <c r="C172" s="568">
        <f t="shared" si="39"/>
        <v>0</v>
      </c>
      <c r="D172" s="567"/>
      <c r="E172" s="567"/>
      <c r="F172" s="567"/>
      <c r="G172" s="567"/>
      <c r="H172" s="567"/>
      <c r="I172" s="567"/>
      <c r="J172" s="567"/>
    </row>
    <row r="173" spans="2:10">
      <c r="B173" s="313" t="str">
        <f>IF('Input-IS Y8'!B173="","",'Input-IS Y8'!B173)</f>
        <v>Conference/Meeting Fees</v>
      </c>
      <c r="C173" s="568">
        <f t="shared" si="39"/>
        <v>0</v>
      </c>
      <c r="D173" s="567"/>
      <c r="E173" s="567"/>
      <c r="F173" s="567"/>
      <c r="G173" s="567"/>
      <c r="H173" s="567"/>
      <c r="I173" s="567"/>
      <c r="J173" s="567"/>
    </row>
    <row r="174" spans="2:10">
      <c r="B174" s="313" t="str">
        <f>IF('Input-IS Y8'!B174="","",'Input-IS Y8'!B174)</f>
        <v>Stationary</v>
      </c>
      <c r="C174" s="568">
        <f t="shared" si="39"/>
        <v>0</v>
      </c>
      <c r="D174" s="567"/>
      <c r="E174" s="567"/>
      <c r="F174" s="567"/>
      <c r="G174" s="567"/>
      <c r="H174" s="567"/>
      <c r="I174" s="567"/>
      <c r="J174" s="567"/>
    </row>
    <row r="175" spans="2:10">
      <c r="B175" s="313" t="str">
        <f>IF('Input-IS Y8'!B175="","",'Input-IS Y8'!B175)</f>
        <v>Office Supplies</v>
      </c>
      <c r="C175" s="568">
        <f t="shared" si="39"/>
        <v>0</v>
      </c>
      <c r="D175" s="567"/>
      <c r="E175" s="567"/>
      <c r="F175" s="567"/>
      <c r="G175" s="567"/>
      <c r="H175" s="567"/>
      <c r="I175" s="567"/>
      <c r="J175" s="567"/>
    </row>
    <row r="176" spans="2:10">
      <c r="B176" s="313" t="str">
        <f>IF('Input-IS Y8'!B176="","",'Input-IS Y8'!B176)</f>
        <v/>
      </c>
      <c r="C176" s="568">
        <f t="shared" si="39"/>
        <v>0</v>
      </c>
      <c r="D176" s="567"/>
      <c r="E176" s="567"/>
      <c r="F176" s="567"/>
      <c r="G176" s="567"/>
      <c r="H176" s="567"/>
      <c r="I176" s="567"/>
      <c r="J176" s="567"/>
    </row>
    <row r="177" spans="1:10">
      <c r="B177" s="313" t="str">
        <f>IF('Input-IS Y8'!B177="","",'Input-IS Y8'!B177)</f>
        <v/>
      </c>
      <c r="C177" s="568">
        <f t="shared" si="39"/>
        <v>0</v>
      </c>
      <c r="D177" s="567"/>
      <c r="E177" s="567"/>
      <c r="F177" s="567"/>
      <c r="G177" s="567"/>
      <c r="H177" s="567"/>
      <c r="I177" s="567"/>
      <c r="J177" s="567"/>
    </row>
    <row r="178" spans="1:10">
      <c r="B178" s="313" t="str">
        <f>IF('Input-IS Y8'!B178="","",'Input-IS Y8'!B178)</f>
        <v/>
      </c>
      <c r="C178" s="568">
        <f t="shared" si="39"/>
        <v>0</v>
      </c>
      <c r="D178" s="567"/>
      <c r="E178" s="567"/>
      <c r="F178" s="567"/>
      <c r="G178" s="567"/>
      <c r="H178" s="567"/>
      <c r="I178" s="567"/>
      <c r="J178" s="567"/>
    </row>
    <row r="179" spans="1:10">
      <c r="B179" s="313" t="str">
        <f>IF('Input-IS Y8'!B179="","",'Input-IS Y8'!B179)</f>
        <v/>
      </c>
      <c r="C179" s="568">
        <f t="shared" si="39"/>
        <v>0</v>
      </c>
      <c r="D179" s="567"/>
      <c r="E179" s="567"/>
      <c r="F179" s="567"/>
      <c r="G179" s="567"/>
      <c r="H179" s="567"/>
      <c r="I179" s="567"/>
      <c r="J179" s="567"/>
    </row>
    <row r="180" spans="1:10">
      <c r="B180" s="313" t="str">
        <f>IF('Input-IS Y8'!B180="","",'Input-IS Y8'!B180)</f>
        <v/>
      </c>
      <c r="C180" s="568">
        <f t="shared" si="39"/>
        <v>0</v>
      </c>
      <c r="D180" s="567"/>
      <c r="E180" s="567"/>
      <c r="F180" s="567"/>
      <c r="G180" s="567"/>
      <c r="H180" s="567"/>
      <c r="I180" s="567"/>
      <c r="J180" s="567"/>
    </row>
    <row r="181" spans="1:10">
      <c r="B181" s="313" t="str">
        <f>IF('Input-IS Y8'!B181="","",'Input-IS Y8'!B181)</f>
        <v/>
      </c>
      <c r="C181" s="587">
        <f t="shared" si="39"/>
        <v>0</v>
      </c>
      <c r="D181" s="588"/>
      <c r="E181" s="588"/>
      <c r="F181" s="588"/>
      <c r="G181" s="588"/>
      <c r="H181" s="588"/>
      <c r="I181" s="588"/>
      <c r="J181" s="588"/>
    </row>
    <row r="182" spans="1:10">
      <c r="B182" s="313" t="str">
        <f>IF('Input-IS Y8'!B203="","",'Input-IS Y8'!B203)</f>
        <v/>
      </c>
      <c r="C182" s="587">
        <f t="shared" si="39"/>
        <v>0</v>
      </c>
      <c r="D182" s="588"/>
      <c r="E182" s="588"/>
      <c r="F182" s="588"/>
      <c r="G182" s="588"/>
      <c r="H182" s="588"/>
      <c r="I182" s="588"/>
      <c r="J182" s="588"/>
    </row>
    <row r="183" spans="1:10" s="781" customFormat="1">
      <c r="A183" s="143"/>
      <c r="B183" s="786" t="str">
        <f>IF('Input-IS Y8'!B183="","",'Input-IS Y8'!B183)</f>
        <v/>
      </c>
      <c r="C183" s="792">
        <f t="shared" ref="C183:C203" si="40">SUM(D183:J183)</f>
        <v>0</v>
      </c>
      <c r="D183" s="791"/>
      <c r="E183" s="791"/>
      <c r="F183" s="791"/>
      <c r="G183" s="791"/>
      <c r="H183" s="791"/>
      <c r="I183" s="791"/>
      <c r="J183" s="791"/>
    </row>
    <row r="184" spans="1:10" s="781" customFormat="1">
      <c r="A184" s="143"/>
      <c r="B184" s="786" t="str">
        <f>IF('Input-IS Y8'!B184="","",'Input-IS Y8'!B184)</f>
        <v/>
      </c>
      <c r="C184" s="792">
        <f t="shared" si="40"/>
        <v>0</v>
      </c>
      <c r="D184" s="791"/>
      <c r="E184" s="791"/>
      <c r="F184" s="791"/>
      <c r="G184" s="791"/>
      <c r="H184" s="791"/>
      <c r="I184" s="791"/>
      <c r="J184" s="791"/>
    </row>
    <row r="185" spans="1:10" s="781" customFormat="1">
      <c r="A185" s="143"/>
      <c r="B185" s="786" t="str">
        <f>IF('Input-IS Y8'!B185="","",'Input-IS Y8'!B185)</f>
        <v/>
      </c>
      <c r="C185" s="792">
        <f t="shared" si="40"/>
        <v>0</v>
      </c>
      <c r="D185" s="791"/>
      <c r="E185" s="791"/>
      <c r="F185" s="791"/>
      <c r="G185" s="791"/>
      <c r="H185" s="791"/>
      <c r="I185" s="791"/>
      <c r="J185" s="791"/>
    </row>
    <row r="186" spans="1:10" s="781" customFormat="1">
      <c r="A186" s="143"/>
      <c r="B186" s="786" t="str">
        <f>IF('Input-IS Y8'!B186="","",'Input-IS Y8'!B186)</f>
        <v/>
      </c>
      <c r="C186" s="792">
        <f t="shared" si="40"/>
        <v>0</v>
      </c>
      <c r="D186" s="791"/>
      <c r="E186" s="791"/>
      <c r="F186" s="791"/>
      <c r="G186" s="791"/>
      <c r="H186" s="791"/>
      <c r="I186" s="791"/>
      <c r="J186" s="791"/>
    </row>
    <row r="187" spans="1:10" s="781" customFormat="1">
      <c r="A187" s="143"/>
      <c r="B187" s="786" t="str">
        <f>IF('Input-IS Y8'!B187="","",'Input-IS Y8'!B187)</f>
        <v/>
      </c>
      <c r="C187" s="792">
        <f t="shared" si="40"/>
        <v>0</v>
      </c>
      <c r="D187" s="791"/>
      <c r="E187" s="791"/>
      <c r="F187" s="791"/>
      <c r="G187" s="791"/>
      <c r="H187" s="791"/>
      <c r="I187" s="791"/>
      <c r="J187" s="791"/>
    </row>
    <row r="188" spans="1:10" s="781" customFormat="1">
      <c r="A188" s="143"/>
      <c r="B188" s="786" t="str">
        <f>IF('Input-IS Y8'!B188="","",'Input-IS Y8'!B188)</f>
        <v/>
      </c>
      <c r="C188" s="792">
        <f t="shared" si="40"/>
        <v>0</v>
      </c>
      <c r="D188" s="791"/>
      <c r="E188" s="791"/>
      <c r="F188" s="791"/>
      <c r="G188" s="791"/>
      <c r="H188" s="791"/>
      <c r="I188" s="791"/>
      <c r="J188" s="791"/>
    </row>
    <row r="189" spans="1:10" s="781" customFormat="1">
      <c r="A189" s="143"/>
      <c r="B189" s="786" t="str">
        <f>IF('Input-IS Y8'!B189="","",'Input-IS Y8'!B189)</f>
        <v/>
      </c>
      <c r="C189" s="792">
        <f t="shared" si="40"/>
        <v>0</v>
      </c>
      <c r="D189" s="791"/>
      <c r="E189" s="791"/>
      <c r="F189" s="791"/>
      <c r="G189" s="791"/>
      <c r="H189" s="791"/>
      <c r="I189" s="791"/>
      <c r="J189" s="791"/>
    </row>
    <row r="190" spans="1:10" s="781" customFormat="1">
      <c r="A190" s="143"/>
      <c r="B190" s="786" t="str">
        <f>IF('Input-IS Y8'!B190="","",'Input-IS Y8'!B190)</f>
        <v/>
      </c>
      <c r="C190" s="792">
        <f t="shared" si="40"/>
        <v>0</v>
      </c>
      <c r="D190" s="791"/>
      <c r="E190" s="791"/>
      <c r="F190" s="791"/>
      <c r="G190" s="791"/>
      <c r="H190" s="791"/>
      <c r="I190" s="791"/>
      <c r="J190" s="791"/>
    </row>
    <row r="191" spans="1:10" s="781" customFormat="1">
      <c r="A191" s="143"/>
      <c r="B191" s="786" t="str">
        <f>IF('Input-IS Y8'!B191="","",'Input-IS Y8'!B191)</f>
        <v/>
      </c>
      <c r="C191" s="792">
        <f t="shared" si="40"/>
        <v>0</v>
      </c>
      <c r="D191" s="791"/>
      <c r="E191" s="791"/>
      <c r="F191" s="791"/>
      <c r="G191" s="791"/>
      <c r="H191" s="791"/>
      <c r="I191" s="791"/>
      <c r="J191" s="791"/>
    </row>
    <row r="192" spans="1:10" s="781" customFormat="1">
      <c r="A192" s="143"/>
      <c r="B192" s="786" t="str">
        <f>IF('Input-IS Y8'!B192="","",'Input-IS Y8'!B192)</f>
        <v/>
      </c>
      <c r="C192" s="792">
        <f t="shared" si="40"/>
        <v>0</v>
      </c>
      <c r="D192" s="791"/>
      <c r="E192" s="791"/>
      <c r="F192" s="791"/>
      <c r="G192" s="791"/>
      <c r="H192" s="791"/>
      <c r="I192" s="791"/>
      <c r="J192" s="791"/>
    </row>
    <row r="193" spans="1:10" s="781" customFormat="1">
      <c r="A193" s="143"/>
      <c r="B193" s="786" t="str">
        <f>IF('Input-IS Y8'!B193="","",'Input-IS Y8'!B193)</f>
        <v/>
      </c>
      <c r="C193" s="792">
        <f t="shared" si="40"/>
        <v>0</v>
      </c>
      <c r="D193" s="791"/>
      <c r="E193" s="791"/>
      <c r="F193" s="791"/>
      <c r="G193" s="791"/>
      <c r="H193" s="791"/>
      <c r="I193" s="791"/>
      <c r="J193" s="791"/>
    </row>
    <row r="194" spans="1:10" s="781" customFormat="1">
      <c r="A194" s="143"/>
      <c r="B194" s="786" t="str">
        <f>IF('Input-IS Y8'!B194="","",'Input-IS Y8'!B194)</f>
        <v/>
      </c>
      <c r="C194" s="792">
        <f t="shared" si="40"/>
        <v>0</v>
      </c>
      <c r="D194" s="791"/>
      <c r="E194" s="791"/>
      <c r="F194" s="791"/>
      <c r="G194" s="791"/>
      <c r="H194" s="791"/>
      <c r="I194" s="791"/>
      <c r="J194" s="791"/>
    </row>
    <row r="195" spans="1:10" s="781" customFormat="1">
      <c r="A195" s="143"/>
      <c r="B195" s="786" t="str">
        <f>IF('Input-IS Y8'!B195="","",'Input-IS Y8'!B195)</f>
        <v/>
      </c>
      <c r="C195" s="792">
        <f t="shared" si="40"/>
        <v>0</v>
      </c>
      <c r="D195" s="791"/>
      <c r="E195" s="791"/>
      <c r="F195" s="791"/>
      <c r="G195" s="791"/>
      <c r="H195" s="791"/>
      <c r="I195" s="791"/>
      <c r="J195" s="791"/>
    </row>
    <row r="196" spans="1:10" s="781" customFormat="1">
      <c r="A196" s="143"/>
      <c r="B196" s="786" t="str">
        <f>IF('Input-IS Y8'!B196="","",'Input-IS Y8'!B196)</f>
        <v/>
      </c>
      <c r="C196" s="792">
        <f t="shared" si="40"/>
        <v>0</v>
      </c>
      <c r="D196" s="791"/>
      <c r="E196" s="791"/>
      <c r="F196" s="791"/>
      <c r="G196" s="791"/>
      <c r="H196" s="791"/>
      <c r="I196" s="791"/>
      <c r="J196" s="791"/>
    </row>
    <row r="197" spans="1:10" s="781" customFormat="1">
      <c r="A197" s="143"/>
      <c r="B197" s="786" t="str">
        <f>IF('Input-IS Y8'!B197="","",'Input-IS Y8'!B197)</f>
        <v/>
      </c>
      <c r="C197" s="792">
        <f t="shared" si="40"/>
        <v>0</v>
      </c>
      <c r="D197" s="791"/>
      <c r="E197" s="791"/>
      <c r="F197" s="791"/>
      <c r="G197" s="791"/>
      <c r="H197" s="791"/>
      <c r="I197" s="791"/>
      <c r="J197" s="791"/>
    </row>
    <row r="198" spans="1:10" s="781" customFormat="1">
      <c r="A198" s="143"/>
      <c r="B198" s="786" t="str">
        <f>IF('Input-IS Y8'!B198="","",'Input-IS Y8'!B198)</f>
        <v/>
      </c>
      <c r="C198" s="792">
        <f t="shared" si="40"/>
        <v>0</v>
      </c>
      <c r="D198" s="791"/>
      <c r="E198" s="791"/>
      <c r="F198" s="791"/>
      <c r="G198" s="791"/>
      <c r="H198" s="791"/>
      <c r="I198" s="791"/>
      <c r="J198" s="791"/>
    </row>
    <row r="199" spans="1:10" s="781" customFormat="1">
      <c r="A199" s="143"/>
      <c r="B199" s="786" t="str">
        <f>IF('Input-IS Y8'!B199="","",'Input-IS Y8'!B199)</f>
        <v/>
      </c>
      <c r="C199" s="792">
        <f t="shared" si="40"/>
        <v>0</v>
      </c>
      <c r="D199" s="791"/>
      <c r="E199" s="791"/>
      <c r="F199" s="791"/>
      <c r="G199" s="791"/>
      <c r="H199" s="791"/>
      <c r="I199" s="791"/>
      <c r="J199" s="791"/>
    </row>
    <row r="200" spans="1:10" s="781" customFormat="1">
      <c r="A200" s="143"/>
      <c r="B200" s="786" t="str">
        <f>IF('Input-IS Y8'!B200="","",'Input-IS Y8'!B200)</f>
        <v/>
      </c>
      <c r="C200" s="792">
        <f t="shared" si="40"/>
        <v>0</v>
      </c>
      <c r="D200" s="791"/>
      <c r="E200" s="791"/>
      <c r="F200" s="791"/>
      <c r="G200" s="791"/>
      <c r="H200" s="791"/>
      <c r="I200" s="791"/>
      <c r="J200" s="791"/>
    </row>
    <row r="201" spans="1:10" s="781" customFormat="1">
      <c r="A201" s="143"/>
      <c r="B201" s="786" t="str">
        <f>IF('Input-IS Y8'!B201="","",'Input-IS Y8'!B201)</f>
        <v/>
      </c>
      <c r="C201" s="792">
        <f t="shared" si="40"/>
        <v>0</v>
      </c>
      <c r="D201" s="791"/>
      <c r="E201" s="791"/>
      <c r="F201" s="791"/>
      <c r="G201" s="791"/>
      <c r="H201" s="791"/>
      <c r="I201" s="791"/>
      <c r="J201" s="791"/>
    </row>
    <row r="202" spans="1:10" s="781" customFormat="1">
      <c r="A202" s="143"/>
      <c r="B202" s="786" t="str">
        <f>IF('Input-IS Y8'!B202="","",'Input-IS Y8'!B202)</f>
        <v/>
      </c>
      <c r="C202" s="792">
        <f t="shared" si="40"/>
        <v>0</v>
      </c>
      <c r="D202" s="791"/>
      <c r="E202" s="791"/>
      <c r="F202" s="791"/>
      <c r="G202" s="791"/>
      <c r="H202" s="791"/>
      <c r="I202" s="791"/>
      <c r="J202" s="791"/>
    </row>
    <row r="203" spans="1:10" s="781" customFormat="1">
      <c r="A203" s="143"/>
      <c r="B203" s="786" t="str">
        <f>IF('Input-IS Y8'!B203="","",'Input-IS Y8'!B203)</f>
        <v/>
      </c>
      <c r="C203" s="798">
        <f t="shared" si="40"/>
        <v>0</v>
      </c>
      <c r="D203" s="799"/>
      <c r="E203" s="799"/>
      <c r="F203" s="799"/>
      <c r="G203" s="799"/>
      <c r="H203" s="799"/>
      <c r="I203" s="799"/>
      <c r="J203" s="799"/>
    </row>
    <row r="204" spans="1:10">
      <c r="B204" s="313" t="str">
        <f>IF('Input-IS Y8'!B204="","",'Input-IS Y8'!B204)</f>
        <v/>
      </c>
      <c r="C204" s="587">
        <f t="shared" si="39"/>
        <v>0</v>
      </c>
      <c r="D204" s="588"/>
      <c r="E204" s="588"/>
      <c r="F204" s="588"/>
      <c r="G204" s="588"/>
      <c r="H204" s="588"/>
      <c r="I204" s="588"/>
      <c r="J204" s="588"/>
    </row>
    <row r="205" spans="1:10" s="20" customFormat="1">
      <c r="A205" s="143"/>
      <c r="B205" s="411" t="s">
        <v>217</v>
      </c>
      <c r="C205" s="586">
        <f t="shared" ref="C205:J205" si="41">SUM(C206:C255)</f>
        <v>0</v>
      </c>
      <c r="D205" s="586">
        <f t="shared" si="41"/>
        <v>0</v>
      </c>
      <c r="E205" s="586">
        <f t="shared" si="41"/>
        <v>0</v>
      </c>
      <c r="F205" s="586">
        <f t="shared" si="41"/>
        <v>0</v>
      </c>
      <c r="G205" s="586">
        <f t="shared" si="41"/>
        <v>0</v>
      </c>
      <c r="H205" s="586">
        <f t="shared" si="41"/>
        <v>0</v>
      </c>
      <c r="I205" s="586">
        <f t="shared" si="41"/>
        <v>0</v>
      </c>
      <c r="J205" s="586">
        <f t="shared" si="41"/>
        <v>0</v>
      </c>
    </row>
    <row r="206" spans="1:10" s="20" customFormat="1">
      <c r="A206" s="143"/>
      <c r="B206" s="842" t="str">
        <f>IF(Setup!C44="","",Setup!C44)</f>
        <v>Salaries &amp; Benefits</v>
      </c>
      <c r="C206" s="567"/>
      <c r="D206" s="589" t="str">
        <f>IF(ISERROR(D$19*#REF!),"",(D$19*#REF!))</f>
        <v/>
      </c>
      <c r="E206" s="589" t="str">
        <f>IF(ISERROR(E$19*#REF!),"",(E$19*#REF!))</f>
        <v/>
      </c>
      <c r="F206" s="589" t="str">
        <f>IF(ISERROR(F$19*#REF!),"",(F$19*#REF!))</f>
        <v/>
      </c>
      <c r="G206" s="589" t="str">
        <f>IF(ISERROR(G$19*#REF!),"",(G$19*#REF!))</f>
        <v/>
      </c>
      <c r="H206" s="589" t="str">
        <f>IF(ISERROR(H$19*#REF!),"",(H$19*#REF!))</f>
        <v/>
      </c>
      <c r="I206" s="589" t="str">
        <f>IF(ISERROR(I$19*#REF!),"",(I$19*#REF!))</f>
        <v/>
      </c>
      <c r="J206" s="589" t="str">
        <f>IF(ISERROR(J$19*#REF!),"",(J$19*#REF!))</f>
        <v/>
      </c>
    </row>
    <row r="207" spans="1:10" s="20" customFormat="1">
      <c r="A207" s="143"/>
      <c r="B207" s="842" t="str">
        <f>IF(Setup!C45="","",Setup!C45)</f>
        <v>Rent</v>
      </c>
      <c r="C207" s="567"/>
      <c r="D207" s="589" t="str">
        <f t="shared" ref="D207:J211" si="42">IF(ISERROR(D$19*$C206),"",(D$19*$C206))</f>
        <v/>
      </c>
      <c r="E207" s="589" t="str">
        <f t="shared" si="42"/>
        <v/>
      </c>
      <c r="F207" s="589" t="str">
        <f t="shared" si="42"/>
        <v/>
      </c>
      <c r="G207" s="589" t="str">
        <f t="shared" si="42"/>
        <v/>
      </c>
      <c r="H207" s="589">
        <f t="shared" si="42"/>
        <v>0</v>
      </c>
      <c r="I207" s="589">
        <f t="shared" si="42"/>
        <v>0</v>
      </c>
      <c r="J207" s="589">
        <f t="shared" si="42"/>
        <v>0</v>
      </c>
    </row>
    <row r="208" spans="1:10" s="20" customFormat="1">
      <c r="A208" s="143"/>
      <c r="B208" s="842" t="str">
        <f>IF(Setup!C46="","",Setup!C46)</f>
        <v>Utilities</v>
      </c>
      <c r="C208" s="567"/>
      <c r="D208" s="589" t="str">
        <f t="shared" si="42"/>
        <v/>
      </c>
      <c r="E208" s="589" t="str">
        <f t="shared" si="42"/>
        <v/>
      </c>
      <c r="F208" s="589" t="str">
        <f t="shared" si="42"/>
        <v/>
      </c>
      <c r="G208" s="589" t="str">
        <f t="shared" si="42"/>
        <v/>
      </c>
      <c r="H208" s="589">
        <f t="shared" si="42"/>
        <v>0</v>
      </c>
      <c r="I208" s="589">
        <f t="shared" si="42"/>
        <v>0</v>
      </c>
      <c r="J208" s="589">
        <f t="shared" si="42"/>
        <v>0</v>
      </c>
    </row>
    <row r="209" spans="1:10" s="20" customFormat="1">
      <c r="A209" s="143"/>
      <c r="B209" s="842" t="str">
        <f>IF(Setup!C47="","",Setup!C47)</f>
        <v>Communication</v>
      </c>
      <c r="C209" s="567"/>
      <c r="D209" s="589" t="str">
        <f t="shared" si="42"/>
        <v/>
      </c>
      <c r="E209" s="589" t="str">
        <f t="shared" si="42"/>
        <v/>
      </c>
      <c r="F209" s="589" t="str">
        <f t="shared" si="42"/>
        <v/>
      </c>
      <c r="G209" s="589" t="str">
        <f t="shared" si="42"/>
        <v/>
      </c>
      <c r="H209" s="589">
        <f t="shared" si="42"/>
        <v>0</v>
      </c>
      <c r="I209" s="589">
        <f t="shared" si="42"/>
        <v>0</v>
      </c>
      <c r="J209" s="589">
        <f t="shared" si="42"/>
        <v>0</v>
      </c>
    </row>
    <row r="210" spans="1:10" s="20" customFormat="1">
      <c r="A210" s="143"/>
      <c r="B210" s="842" t="str">
        <f>IF(Setup!C48="","",Setup!C48)</f>
        <v>Supplies and Other Office Expenses</v>
      </c>
      <c r="C210" s="567"/>
      <c r="D210" s="589" t="str">
        <f t="shared" si="42"/>
        <v/>
      </c>
      <c r="E210" s="589" t="str">
        <f t="shared" si="42"/>
        <v/>
      </c>
      <c r="F210" s="589" t="str">
        <f t="shared" si="42"/>
        <v/>
      </c>
      <c r="G210" s="589" t="str">
        <f t="shared" si="42"/>
        <v/>
      </c>
      <c r="H210" s="589">
        <f t="shared" si="42"/>
        <v>0</v>
      </c>
      <c r="I210" s="589">
        <f t="shared" si="42"/>
        <v>0</v>
      </c>
      <c r="J210" s="589">
        <f t="shared" si="42"/>
        <v>0</v>
      </c>
    </row>
    <row r="211" spans="1:10" s="20" customFormat="1">
      <c r="A211" s="143"/>
      <c r="B211" s="842" t="str">
        <f>IF(Setup!C49="","",Setup!C49)</f>
        <v>Travel</v>
      </c>
      <c r="D211" s="589" t="str">
        <f t="shared" si="42"/>
        <v/>
      </c>
      <c r="E211" s="589" t="str">
        <f t="shared" si="42"/>
        <v/>
      </c>
      <c r="F211" s="589" t="str">
        <f t="shared" si="42"/>
        <v/>
      </c>
      <c r="G211" s="589" t="str">
        <f t="shared" si="42"/>
        <v/>
      </c>
      <c r="H211" s="589">
        <f t="shared" si="42"/>
        <v>0</v>
      </c>
      <c r="I211" s="589">
        <f t="shared" si="42"/>
        <v>0</v>
      </c>
      <c r="J211" s="589">
        <f t="shared" si="42"/>
        <v>0</v>
      </c>
    </row>
    <row r="212" spans="1:10" s="20" customFormat="1">
      <c r="A212" s="143"/>
      <c r="B212" s="842" t="str">
        <f>IF(Setup!C50="","",Setup!C50)</f>
        <v>Insurance</v>
      </c>
      <c r="C212" s="567"/>
      <c r="D212" s="589" t="str">
        <f>IF(ISERROR(D$19*$C212),"",(D$19*$C212))</f>
        <v/>
      </c>
      <c r="E212" s="589" t="str">
        <f t="shared" ref="E212:J255" si="43">IF(ISERROR(E$19*$C212),"",(E$19*$C212))</f>
        <v/>
      </c>
      <c r="F212" s="589" t="str">
        <f t="shared" si="43"/>
        <v/>
      </c>
      <c r="G212" s="589" t="str">
        <f t="shared" si="43"/>
        <v/>
      </c>
      <c r="H212" s="589">
        <f t="shared" si="43"/>
        <v>0</v>
      </c>
      <c r="I212" s="589">
        <f t="shared" si="43"/>
        <v>0</v>
      </c>
      <c r="J212" s="589">
        <f t="shared" si="43"/>
        <v>0</v>
      </c>
    </row>
    <row r="213" spans="1:10" s="20" customFormat="1">
      <c r="A213" s="143"/>
      <c r="B213" s="842" t="str">
        <f>IF(Setup!C51="","",Setup!C51)</f>
        <v>Board Meetings</v>
      </c>
      <c r="C213" s="567"/>
      <c r="D213" s="589" t="str">
        <f>IF(ISERROR(D$19*$C213),"",(D$19*$C213))</f>
        <v/>
      </c>
      <c r="E213" s="589" t="str">
        <f t="shared" si="43"/>
        <v/>
      </c>
      <c r="F213" s="589" t="str">
        <f t="shared" si="43"/>
        <v/>
      </c>
      <c r="G213" s="589" t="str">
        <f t="shared" si="43"/>
        <v/>
      </c>
      <c r="H213" s="589">
        <f t="shared" si="43"/>
        <v>0</v>
      </c>
      <c r="I213" s="589">
        <f t="shared" si="43"/>
        <v>0</v>
      </c>
      <c r="J213" s="589">
        <f t="shared" si="43"/>
        <v>0</v>
      </c>
    </row>
    <row r="214" spans="1:10" s="20" customFormat="1">
      <c r="A214" s="143"/>
      <c r="B214" s="842" t="str">
        <f>IF(Setup!C52="","",Setup!C52)</f>
        <v>Equipment</v>
      </c>
      <c r="C214" s="567"/>
      <c r="D214" s="589" t="str">
        <f>IF(ISERROR(D$19*$C214),"",(D$19*$C214))</f>
        <v/>
      </c>
      <c r="E214" s="589" t="str">
        <f t="shared" si="43"/>
        <v/>
      </c>
      <c r="F214" s="589" t="str">
        <f t="shared" si="43"/>
        <v/>
      </c>
      <c r="G214" s="589" t="str">
        <f t="shared" si="43"/>
        <v/>
      </c>
      <c r="H214" s="589">
        <f t="shared" si="43"/>
        <v>0</v>
      </c>
      <c r="I214" s="589">
        <f t="shared" si="43"/>
        <v>0</v>
      </c>
      <c r="J214" s="589">
        <f t="shared" si="43"/>
        <v>0</v>
      </c>
    </row>
    <row r="215" spans="1:10" s="783" customFormat="1">
      <c r="A215" s="143"/>
      <c r="B215" s="842" t="str">
        <f>IF(Setup!C53="","",Setup!C53)</f>
        <v/>
      </c>
      <c r="C215" s="791"/>
      <c r="D215" s="800" t="str">
        <f>IF(ISERROR(D$19*#REF!),"",(D$19*#REF!))</f>
        <v/>
      </c>
      <c r="E215" s="800" t="str">
        <f>IF(ISERROR(E$19*#REF!),"",(E$19*#REF!))</f>
        <v/>
      </c>
      <c r="F215" s="800" t="str">
        <f>IF(ISERROR(F$19*#REF!),"",(F$19*#REF!))</f>
        <v/>
      </c>
      <c r="G215" s="800" t="str">
        <f>IF(ISERROR(G$19*#REF!),"",(G$19*#REF!))</f>
        <v/>
      </c>
      <c r="H215" s="800" t="str">
        <f>IF(ISERROR(H$19*#REF!),"",(H$19*#REF!))</f>
        <v/>
      </c>
      <c r="I215" s="800" t="str">
        <f>IF(ISERROR(I$19*#REF!),"",(I$19*#REF!))</f>
        <v/>
      </c>
      <c r="J215" s="800" t="str">
        <f>IF(ISERROR(J$19*#REF!),"",(J$19*#REF!))</f>
        <v/>
      </c>
    </row>
    <row r="216" spans="1:10" s="783" customFormat="1">
      <c r="A216" s="143"/>
      <c r="B216" s="842" t="str">
        <f>IF(Setup!C54="","",Setup!C54)</f>
        <v/>
      </c>
      <c r="C216" s="791"/>
      <c r="D216" s="800" t="str">
        <f t="shared" ref="D216:J216" si="44">IF(ISERROR(D$19*$C215),"",(D$19*$C215))</f>
        <v/>
      </c>
      <c r="E216" s="800" t="str">
        <f t="shared" si="44"/>
        <v/>
      </c>
      <c r="F216" s="800" t="str">
        <f t="shared" si="44"/>
        <v/>
      </c>
      <c r="G216" s="800" t="str">
        <f t="shared" si="44"/>
        <v/>
      </c>
      <c r="H216" s="800">
        <f t="shared" si="44"/>
        <v>0</v>
      </c>
      <c r="I216" s="800">
        <f t="shared" si="44"/>
        <v>0</v>
      </c>
      <c r="J216" s="800">
        <f t="shared" si="44"/>
        <v>0</v>
      </c>
    </row>
    <row r="217" spans="1:10" s="783" customFormat="1">
      <c r="A217" s="143"/>
      <c r="B217" s="842" t="str">
        <f>IF(Setup!C55="","",Setup!C55)</f>
        <v/>
      </c>
      <c r="C217" s="791"/>
      <c r="D217" s="800" t="str">
        <f t="shared" ref="D217:J217" si="45">IF(ISERROR(D$19*$C216),"",(D$19*$C216))</f>
        <v/>
      </c>
      <c r="E217" s="800" t="str">
        <f t="shared" si="45"/>
        <v/>
      </c>
      <c r="F217" s="800" t="str">
        <f t="shared" si="45"/>
        <v/>
      </c>
      <c r="G217" s="800" t="str">
        <f t="shared" si="45"/>
        <v/>
      </c>
      <c r="H217" s="800">
        <f t="shared" si="45"/>
        <v>0</v>
      </c>
      <c r="I217" s="800">
        <f t="shared" si="45"/>
        <v>0</v>
      </c>
      <c r="J217" s="800">
        <f t="shared" si="45"/>
        <v>0</v>
      </c>
    </row>
    <row r="218" spans="1:10" s="783" customFormat="1">
      <c r="A218" s="143"/>
      <c r="B218" s="842" t="str">
        <f>IF(Setup!C56="","",Setup!C56)</f>
        <v/>
      </c>
      <c r="C218" s="791"/>
      <c r="D218" s="800" t="str">
        <f t="shared" ref="D218:J218" si="46">IF(ISERROR(D$19*$C217),"",(D$19*$C217))</f>
        <v/>
      </c>
      <c r="E218" s="800" t="str">
        <f t="shared" si="46"/>
        <v/>
      </c>
      <c r="F218" s="800" t="str">
        <f t="shared" si="46"/>
        <v/>
      </c>
      <c r="G218" s="800" t="str">
        <f t="shared" si="46"/>
        <v/>
      </c>
      <c r="H218" s="800">
        <f t="shared" si="46"/>
        <v>0</v>
      </c>
      <c r="I218" s="800">
        <f t="shared" si="46"/>
        <v>0</v>
      </c>
      <c r="J218" s="800">
        <f t="shared" si="46"/>
        <v>0</v>
      </c>
    </row>
    <row r="219" spans="1:10" s="783" customFormat="1">
      <c r="A219" s="143"/>
      <c r="B219" s="842" t="str">
        <f>IF(Setup!C57="","",Setup!C57)</f>
        <v/>
      </c>
      <c r="C219" s="791"/>
      <c r="D219" s="800" t="str">
        <f t="shared" ref="D219:J219" si="47">IF(ISERROR(D$19*$C218),"",(D$19*$C218))</f>
        <v/>
      </c>
      <c r="E219" s="800" t="str">
        <f t="shared" si="47"/>
        <v/>
      </c>
      <c r="F219" s="800" t="str">
        <f t="shared" si="47"/>
        <v/>
      </c>
      <c r="G219" s="800" t="str">
        <f t="shared" si="47"/>
        <v/>
      </c>
      <c r="H219" s="800">
        <f t="shared" si="47"/>
        <v>0</v>
      </c>
      <c r="I219" s="800">
        <f t="shared" si="47"/>
        <v>0</v>
      </c>
      <c r="J219" s="800">
        <f t="shared" si="47"/>
        <v>0</v>
      </c>
    </row>
    <row r="220" spans="1:10" s="783" customFormat="1">
      <c r="A220" s="143"/>
      <c r="B220" s="842" t="str">
        <f>IF(Setup!C58="","",Setup!C58)</f>
        <v/>
      </c>
      <c r="D220" s="800" t="str">
        <f t="shared" ref="D220:J220" si="48">IF(ISERROR(D$19*$C219),"",(D$19*$C219))</f>
        <v/>
      </c>
      <c r="E220" s="800" t="str">
        <f t="shared" si="48"/>
        <v/>
      </c>
      <c r="F220" s="800" t="str">
        <f t="shared" si="48"/>
        <v/>
      </c>
      <c r="G220" s="800" t="str">
        <f t="shared" si="48"/>
        <v/>
      </c>
      <c r="H220" s="800">
        <f t="shared" si="48"/>
        <v>0</v>
      </c>
      <c r="I220" s="800">
        <f t="shared" si="48"/>
        <v>0</v>
      </c>
      <c r="J220" s="800">
        <f t="shared" si="48"/>
        <v>0</v>
      </c>
    </row>
    <row r="221" spans="1:10" s="783" customFormat="1">
      <c r="A221" s="143"/>
      <c r="B221" s="842" t="str">
        <f>IF(Setup!C59="","",Setup!C59)</f>
        <v/>
      </c>
      <c r="C221" s="791"/>
      <c r="D221" s="800" t="str">
        <f>IF(ISERROR(D$19*$C221),"",(D$19*$C221))</f>
        <v/>
      </c>
      <c r="E221" s="800" t="str">
        <f t="shared" si="43"/>
        <v/>
      </c>
      <c r="F221" s="800" t="str">
        <f t="shared" si="43"/>
        <v/>
      </c>
      <c r="G221" s="800" t="str">
        <f t="shared" si="43"/>
        <v/>
      </c>
      <c r="H221" s="800">
        <f t="shared" si="43"/>
        <v>0</v>
      </c>
      <c r="I221" s="800">
        <f t="shared" si="43"/>
        <v>0</v>
      </c>
      <c r="J221" s="800">
        <f t="shared" si="43"/>
        <v>0</v>
      </c>
    </row>
    <row r="222" spans="1:10" s="783" customFormat="1">
      <c r="A222" s="143"/>
      <c r="B222" s="842" t="str">
        <f>IF(Setup!C60="","",Setup!C60)</f>
        <v/>
      </c>
      <c r="C222" s="791"/>
      <c r="D222" s="800" t="str">
        <f>IF(ISERROR(D$19*$C222),"",(D$19*$C222))</f>
        <v/>
      </c>
      <c r="E222" s="800" t="str">
        <f t="shared" si="43"/>
        <v/>
      </c>
      <c r="F222" s="800" t="str">
        <f t="shared" si="43"/>
        <v/>
      </c>
      <c r="G222" s="800" t="str">
        <f t="shared" si="43"/>
        <v/>
      </c>
      <c r="H222" s="800">
        <f t="shared" si="43"/>
        <v>0</v>
      </c>
      <c r="I222" s="800">
        <f t="shared" si="43"/>
        <v>0</v>
      </c>
      <c r="J222" s="800">
        <f t="shared" si="43"/>
        <v>0</v>
      </c>
    </row>
    <row r="223" spans="1:10" s="783" customFormat="1">
      <c r="A223" s="143"/>
      <c r="B223" s="842" t="str">
        <f>IF(Setup!C61="","",Setup!C61)</f>
        <v/>
      </c>
      <c r="C223" s="791"/>
      <c r="D223" s="800" t="str">
        <f>IF(ISERROR(D$19*#REF!),"",(D$19*#REF!))</f>
        <v/>
      </c>
      <c r="E223" s="800" t="str">
        <f>IF(ISERROR(E$19*#REF!),"",(E$19*#REF!))</f>
        <v/>
      </c>
      <c r="F223" s="800" t="str">
        <f>IF(ISERROR(F$19*#REF!),"",(F$19*#REF!))</f>
        <v/>
      </c>
      <c r="G223" s="800" t="str">
        <f>IF(ISERROR(G$19*#REF!),"",(G$19*#REF!))</f>
        <v/>
      </c>
      <c r="H223" s="800" t="str">
        <f>IF(ISERROR(H$19*#REF!),"",(H$19*#REF!))</f>
        <v/>
      </c>
      <c r="I223" s="800" t="str">
        <f>IF(ISERROR(I$19*#REF!),"",(I$19*#REF!))</f>
        <v/>
      </c>
      <c r="J223" s="800" t="str">
        <f>IF(ISERROR(J$19*#REF!),"",(J$19*#REF!))</f>
        <v/>
      </c>
    </row>
    <row r="224" spans="1:10" s="783" customFormat="1">
      <c r="A224" s="143"/>
      <c r="B224" s="842" t="str">
        <f>IF(Setup!C62="","",Setup!C62)</f>
        <v/>
      </c>
      <c r="C224" s="791"/>
      <c r="D224" s="800" t="str">
        <f t="shared" ref="D224:J224" si="49">IF(ISERROR(D$19*$C223),"",(D$19*$C223))</f>
        <v/>
      </c>
      <c r="E224" s="800" t="str">
        <f t="shared" si="49"/>
        <v/>
      </c>
      <c r="F224" s="800" t="str">
        <f t="shared" si="49"/>
        <v/>
      </c>
      <c r="G224" s="800" t="str">
        <f t="shared" si="49"/>
        <v/>
      </c>
      <c r="H224" s="800">
        <f t="shared" si="49"/>
        <v>0</v>
      </c>
      <c r="I224" s="800">
        <f t="shared" si="49"/>
        <v>0</v>
      </c>
      <c r="J224" s="800">
        <f t="shared" si="49"/>
        <v>0</v>
      </c>
    </row>
    <row r="225" spans="1:10" s="783" customFormat="1">
      <c r="A225" s="143"/>
      <c r="B225" s="842" t="str">
        <f>IF(Setup!C63="","",Setup!C63)</f>
        <v/>
      </c>
      <c r="C225" s="791"/>
      <c r="D225" s="800" t="str">
        <f t="shared" ref="D225:J225" si="50">IF(ISERROR(D$19*$C224),"",(D$19*$C224))</f>
        <v/>
      </c>
      <c r="E225" s="800" t="str">
        <f t="shared" si="50"/>
        <v/>
      </c>
      <c r="F225" s="800" t="str">
        <f t="shared" si="50"/>
        <v/>
      </c>
      <c r="G225" s="800" t="str">
        <f t="shared" si="50"/>
        <v/>
      </c>
      <c r="H225" s="800">
        <f t="shared" si="50"/>
        <v>0</v>
      </c>
      <c r="I225" s="800">
        <f t="shared" si="50"/>
        <v>0</v>
      </c>
      <c r="J225" s="800">
        <f t="shared" si="50"/>
        <v>0</v>
      </c>
    </row>
    <row r="226" spans="1:10" s="783" customFormat="1">
      <c r="A226" s="143"/>
      <c r="B226" s="842" t="str">
        <f>IF(Setup!C64="","",Setup!C64)</f>
        <v/>
      </c>
      <c r="C226" s="791"/>
      <c r="D226" s="800" t="str">
        <f t="shared" ref="D226:J226" si="51">IF(ISERROR(D$19*$C225),"",(D$19*$C225))</f>
        <v/>
      </c>
      <c r="E226" s="800" t="str">
        <f t="shared" si="51"/>
        <v/>
      </c>
      <c r="F226" s="800" t="str">
        <f t="shared" si="51"/>
        <v/>
      </c>
      <c r="G226" s="800" t="str">
        <f t="shared" si="51"/>
        <v/>
      </c>
      <c r="H226" s="800">
        <f t="shared" si="51"/>
        <v>0</v>
      </c>
      <c r="I226" s="800">
        <f t="shared" si="51"/>
        <v>0</v>
      </c>
      <c r="J226" s="800">
        <f t="shared" si="51"/>
        <v>0</v>
      </c>
    </row>
    <row r="227" spans="1:10" s="783" customFormat="1">
      <c r="A227" s="143"/>
      <c r="B227" s="842" t="str">
        <f>IF(Setup!C65="","",Setup!C65)</f>
        <v/>
      </c>
      <c r="C227" s="791"/>
      <c r="D227" s="800" t="str">
        <f t="shared" ref="D227:J227" si="52">IF(ISERROR(D$19*$C226),"",(D$19*$C226))</f>
        <v/>
      </c>
      <c r="E227" s="800" t="str">
        <f t="shared" si="52"/>
        <v/>
      </c>
      <c r="F227" s="800" t="str">
        <f t="shared" si="52"/>
        <v/>
      </c>
      <c r="G227" s="800" t="str">
        <f t="shared" si="52"/>
        <v/>
      </c>
      <c r="H227" s="800">
        <f t="shared" si="52"/>
        <v>0</v>
      </c>
      <c r="I227" s="800">
        <f t="shared" si="52"/>
        <v>0</v>
      </c>
      <c r="J227" s="800">
        <f t="shared" si="52"/>
        <v>0</v>
      </c>
    </row>
    <row r="228" spans="1:10" s="783" customFormat="1">
      <c r="A228" s="143"/>
      <c r="B228" s="842" t="str">
        <f>IF(Setup!C66="","",Setup!C66)</f>
        <v/>
      </c>
      <c r="D228" s="800" t="str">
        <f t="shared" ref="D228:J228" si="53">IF(ISERROR(D$19*$C227),"",(D$19*$C227))</f>
        <v/>
      </c>
      <c r="E228" s="800" t="str">
        <f t="shared" si="53"/>
        <v/>
      </c>
      <c r="F228" s="800" t="str">
        <f t="shared" si="53"/>
        <v/>
      </c>
      <c r="G228" s="800" t="str">
        <f t="shared" si="53"/>
        <v/>
      </c>
      <c r="H228" s="800">
        <f t="shared" si="53"/>
        <v>0</v>
      </c>
      <c r="I228" s="800">
        <f t="shared" si="53"/>
        <v>0</v>
      </c>
      <c r="J228" s="800">
        <f t="shared" si="53"/>
        <v>0</v>
      </c>
    </row>
    <row r="229" spans="1:10" s="783" customFormat="1">
      <c r="A229" s="143"/>
      <c r="B229" s="842" t="str">
        <f>IF(Setup!C67="","",Setup!C67)</f>
        <v/>
      </c>
      <c r="C229" s="791"/>
      <c r="D229" s="800" t="str">
        <f>IF(ISERROR(D$19*$C229),"",(D$19*$C229))</f>
        <v/>
      </c>
      <c r="E229" s="800" t="str">
        <f t="shared" si="43"/>
        <v/>
      </c>
      <c r="F229" s="800" t="str">
        <f t="shared" si="43"/>
        <v/>
      </c>
      <c r="G229" s="800" t="str">
        <f t="shared" si="43"/>
        <v/>
      </c>
      <c r="H229" s="800">
        <f t="shared" si="43"/>
        <v>0</v>
      </c>
      <c r="I229" s="800">
        <f t="shared" si="43"/>
        <v>0</v>
      </c>
      <c r="J229" s="800">
        <f t="shared" si="43"/>
        <v>0</v>
      </c>
    </row>
    <row r="230" spans="1:10" s="783" customFormat="1">
      <c r="A230" s="143"/>
      <c r="B230" s="842" t="str">
        <f>IF(Setup!C68="","",Setup!C68)</f>
        <v/>
      </c>
      <c r="C230" s="791"/>
      <c r="D230" s="800" t="str">
        <f>IF(ISERROR(D$19*$C230),"",(D$19*$C230))</f>
        <v/>
      </c>
      <c r="E230" s="800" t="str">
        <f t="shared" si="43"/>
        <v/>
      </c>
      <c r="F230" s="800" t="str">
        <f t="shared" si="43"/>
        <v/>
      </c>
      <c r="G230" s="800" t="str">
        <f t="shared" si="43"/>
        <v/>
      </c>
      <c r="H230" s="800">
        <f t="shared" si="43"/>
        <v>0</v>
      </c>
      <c r="I230" s="800">
        <f t="shared" si="43"/>
        <v>0</v>
      </c>
      <c r="J230" s="800">
        <f t="shared" si="43"/>
        <v>0</v>
      </c>
    </row>
    <row r="231" spans="1:10" s="783" customFormat="1">
      <c r="A231" s="143"/>
      <c r="B231" s="842" t="str">
        <f>IF(Setup!C69="","",Setup!C69)</f>
        <v/>
      </c>
      <c r="C231" s="791"/>
      <c r="D231" s="800" t="str">
        <f>IF(ISERROR(D$19*$C231),"",(D$19*$C231))</f>
        <v/>
      </c>
      <c r="E231" s="800" t="str">
        <f t="shared" si="43"/>
        <v/>
      </c>
      <c r="F231" s="800" t="str">
        <f t="shared" si="43"/>
        <v/>
      </c>
      <c r="G231" s="800" t="str">
        <f t="shared" si="43"/>
        <v/>
      </c>
      <c r="H231" s="800">
        <f t="shared" si="43"/>
        <v>0</v>
      </c>
      <c r="I231" s="800">
        <f t="shared" si="43"/>
        <v>0</v>
      </c>
      <c r="J231" s="800">
        <f t="shared" si="43"/>
        <v>0</v>
      </c>
    </row>
    <row r="232" spans="1:10" s="783" customFormat="1">
      <c r="A232" s="143"/>
      <c r="B232" s="842" t="str">
        <f>IF(Setup!C70="","",Setup!C70)</f>
        <v/>
      </c>
      <c r="C232" s="791"/>
      <c r="D232" s="800" t="str">
        <f>IF(ISERROR(D$19*#REF!),"",(D$19*#REF!))</f>
        <v/>
      </c>
      <c r="E232" s="800" t="str">
        <f>IF(ISERROR(E$19*#REF!),"",(E$19*#REF!))</f>
        <v/>
      </c>
      <c r="F232" s="800" t="str">
        <f>IF(ISERROR(F$19*#REF!),"",(F$19*#REF!))</f>
        <v/>
      </c>
      <c r="G232" s="800" t="str">
        <f>IF(ISERROR(G$19*#REF!),"",(G$19*#REF!))</f>
        <v/>
      </c>
      <c r="H232" s="800" t="str">
        <f>IF(ISERROR(H$19*#REF!),"",(H$19*#REF!))</f>
        <v/>
      </c>
      <c r="I232" s="800" t="str">
        <f>IF(ISERROR(I$19*#REF!),"",(I$19*#REF!))</f>
        <v/>
      </c>
      <c r="J232" s="800" t="str">
        <f>IF(ISERROR(J$19*#REF!),"",(J$19*#REF!))</f>
        <v/>
      </c>
    </row>
    <row r="233" spans="1:10" s="783" customFormat="1">
      <c r="A233" s="143"/>
      <c r="B233" s="842" t="str">
        <f>IF(Setup!C71="","",Setup!C71)</f>
        <v/>
      </c>
      <c r="C233" s="791"/>
      <c r="D233" s="800" t="str">
        <f t="shared" ref="D233:J233" si="54">IF(ISERROR(D$19*$C232),"",(D$19*$C232))</f>
        <v/>
      </c>
      <c r="E233" s="800" t="str">
        <f t="shared" si="54"/>
        <v/>
      </c>
      <c r="F233" s="800" t="str">
        <f t="shared" si="54"/>
        <v/>
      </c>
      <c r="G233" s="800" t="str">
        <f t="shared" si="54"/>
        <v/>
      </c>
      <c r="H233" s="800">
        <f t="shared" si="54"/>
        <v>0</v>
      </c>
      <c r="I233" s="800">
        <f t="shared" si="54"/>
        <v>0</v>
      </c>
      <c r="J233" s="800">
        <f t="shared" si="54"/>
        <v>0</v>
      </c>
    </row>
    <row r="234" spans="1:10" s="783" customFormat="1">
      <c r="A234" s="143"/>
      <c r="B234" s="842" t="str">
        <f>IF(Setup!C72="","",Setup!C72)</f>
        <v/>
      </c>
      <c r="C234" s="791"/>
      <c r="D234" s="800" t="str">
        <f t="shared" ref="D234:J234" si="55">IF(ISERROR(D$19*$C233),"",(D$19*$C233))</f>
        <v/>
      </c>
      <c r="E234" s="800" t="str">
        <f t="shared" si="55"/>
        <v/>
      </c>
      <c r="F234" s="800" t="str">
        <f t="shared" si="55"/>
        <v/>
      </c>
      <c r="G234" s="800" t="str">
        <f t="shared" si="55"/>
        <v/>
      </c>
      <c r="H234" s="800">
        <f t="shared" si="55"/>
        <v>0</v>
      </c>
      <c r="I234" s="800">
        <f t="shared" si="55"/>
        <v>0</v>
      </c>
      <c r="J234" s="800">
        <f t="shared" si="55"/>
        <v>0</v>
      </c>
    </row>
    <row r="235" spans="1:10" s="783" customFormat="1">
      <c r="A235" s="143"/>
      <c r="B235" s="842" t="str">
        <f>IF(Setup!C73="","",Setup!C73)</f>
        <v/>
      </c>
      <c r="C235" s="791"/>
      <c r="D235" s="800" t="str">
        <f t="shared" ref="D235:J235" si="56">IF(ISERROR(D$19*$C234),"",(D$19*$C234))</f>
        <v/>
      </c>
      <c r="E235" s="800" t="str">
        <f t="shared" si="56"/>
        <v/>
      </c>
      <c r="F235" s="800" t="str">
        <f t="shared" si="56"/>
        <v/>
      </c>
      <c r="G235" s="800" t="str">
        <f t="shared" si="56"/>
        <v/>
      </c>
      <c r="H235" s="800">
        <f t="shared" si="56"/>
        <v>0</v>
      </c>
      <c r="I235" s="800">
        <f t="shared" si="56"/>
        <v>0</v>
      </c>
      <c r="J235" s="800">
        <f t="shared" si="56"/>
        <v>0</v>
      </c>
    </row>
    <row r="236" spans="1:10" s="783" customFormat="1">
      <c r="A236" s="143"/>
      <c r="B236" s="842" t="str">
        <f>IF(Setup!C74="","",Setup!C74)</f>
        <v/>
      </c>
      <c r="C236" s="791"/>
      <c r="D236" s="800" t="str">
        <f t="shared" ref="D236:J236" si="57">IF(ISERROR(D$19*$C235),"",(D$19*$C235))</f>
        <v/>
      </c>
      <c r="E236" s="800" t="str">
        <f t="shared" si="57"/>
        <v/>
      </c>
      <c r="F236" s="800" t="str">
        <f t="shared" si="57"/>
        <v/>
      </c>
      <c r="G236" s="800" t="str">
        <f t="shared" si="57"/>
        <v/>
      </c>
      <c r="H236" s="800">
        <f t="shared" si="57"/>
        <v>0</v>
      </c>
      <c r="I236" s="800">
        <f t="shared" si="57"/>
        <v>0</v>
      </c>
      <c r="J236" s="800">
        <f t="shared" si="57"/>
        <v>0</v>
      </c>
    </row>
    <row r="237" spans="1:10" s="783" customFormat="1">
      <c r="A237" s="143"/>
      <c r="B237" s="842" t="str">
        <f>IF(Setup!C75="","",Setup!C75)</f>
        <v/>
      </c>
      <c r="D237" s="800" t="str">
        <f t="shared" ref="D237:J237" si="58">IF(ISERROR(D$19*$C236),"",(D$19*$C236))</f>
        <v/>
      </c>
      <c r="E237" s="800" t="str">
        <f t="shared" si="58"/>
        <v/>
      </c>
      <c r="F237" s="800" t="str">
        <f t="shared" si="58"/>
        <v/>
      </c>
      <c r="G237" s="800" t="str">
        <f t="shared" si="58"/>
        <v/>
      </c>
      <c r="H237" s="800">
        <f t="shared" si="58"/>
        <v>0</v>
      </c>
      <c r="I237" s="800">
        <f t="shared" si="58"/>
        <v>0</v>
      </c>
      <c r="J237" s="800">
        <f t="shared" si="58"/>
        <v>0</v>
      </c>
    </row>
    <row r="238" spans="1:10" s="783" customFormat="1">
      <c r="A238" s="143"/>
      <c r="B238" s="842" t="str">
        <f>IF(Setup!C76="","",Setup!C76)</f>
        <v/>
      </c>
      <c r="C238" s="791"/>
      <c r="D238" s="800" t="str">
        <f>IF(ISERROR(D$19*$C238),"",(D$19*$C238))</f>
        <v/>
      </c>
      <c r="E238" s="800" t="str">
        <f t="shared" si="43"/>
        <v/>
      </c>
      <c r="F238" s="800" t="str">
        <f t="shared" si="43"/>
        <v/>
      </c>
      <c r="G238" s="800" t="str">
        <f t="shared" si="43"/>
        <v/>
      </c>
      <c r="H238" s="800">
        <f t="shared" si="43"/>
        <v>0</v>
      </c>
      <c r="I238" s="800">
        <f t="shared" si="43"/>
        <v>0</v>
      </c>
      <c r="J238" s="800">
        <f t="shared" si="43"/>
        <v>0</v>
      </c>
    </row>
    <row r="239" spans="1:10" s="783" customFormat="1">
      <c r="A239" s="143"/>
      <c r="B239" s="842" t="str">
        <f>IF(Setup!C77="","",Setup!C77)</f>
        <v/>
      </c>
      <c r="C239" s="791"/>
      <c r="D239" s="800" t="str">
        <f>IF(ISERROR(D$19*$C239),"",(D$19*$C239))</f>
        <v/>
      </c>
      <c r="E239" s="800" t="str">
        <f t="shared" si="43"/>
        <v/>
      </c>
      <c r="F239" s="800" t="str">
        <f t="shared" si="43"/>
        <v/>
      </c>
      <c r="G239" s="800" t="str">
        <f t="shared" si="43"/>
        <v/>
      </c>
      <c r="H239" s="800">
        <f t="shared" si="43"/>
        <v>0</v>
      </c>
      <c r="I239" s="800">
        <f t="shared" si="43"/>
        <v>0</v>
      </c>
      <c r="J239" s="800">
        <f t="shared" si="43"/>
        <v>0</v>
      </c>
    </row>
    <row r="240" spans="1:10" s="783" customFormat="1">
      <c r="A240" s="143"/>
      <c r="B240" s="842" t="str">
        <f>IF(Setup!C78="","",Setup!C78)</f>
        <v/>
      </c>
      <c r="C240" s="791"/>
      <c r="D240" s="800" t="str">
        <f>IF(ISERROR(D$19*#REF!),"",(D$19*#REF!))</f>
        <v/>
      </c>
      <c r="E240" s="800" t="str">
        <f>IF(ISERROR(E$19*#REF!),"",(E$19*#REF!))</f>
        <v/>
      </c>
      <c r="F240" s="800" t="str">
        <f>IF(ISERROR(F$19*#REF!),"",(F$19*#REF!))</f>
        <v/>
      </c>
      <c r="G240" s="800" t="str">
        <f>IF(ISERROR(G$19*#REF!),"",(G$19*#REF!))</f>
        <v/>
      </c>
      <c r="H240" s="800" t="str">
        <f>IF(ISERROR(H$19*#REF!),"",(H$19*#REF!))</f>
        <v/>
      </c>
      <c r="I240" s="800" t="str">
        <f>IF(ISERROR(I$19*#REF!),"",(I$19*#REF!))</f>
        <v/>
      </c>
      <c r="J240" s="800" t="str">
        <f>IF(ISERROR(J$19*#REF!),"",(J$19*#REF!))</f>
        <v/>
      </c>
    </row>
    <row r="241" spans="1:10" s="783" customFormat="1">
      <c r="A241" s="143"/>
      <c r="B241" s="842" t="str">
        <f>IF(Setup!C79="","",Setup!C79)</f>
        <v/>
      </c>
      <c r="C241" s="791"/>
      <c r="D241" s="800" t="str">
        <f t="shared" ref="D241:J241" si="59">IF(ISERROR(D$19*$C240),"",(D$19*$C240))</f>
        <v/>
      </c>
      <c r="E241" s="800" t="str">
        <f t="shared" si="59"/>
        <v/>
      </c>
      <c r="F241" s="800" t="str">
        <f t="shared" si="59"/>
        <v/>
      </c>
      <c r="G241" s="800" t="str">
        <f t="shared" si="59"/>
        <v/>
      </c>
      <c r="H241" s="800">
        <f t="shared" si="59"/>
        <v>0</v>
      </c>
      <c r="I241" s="800">
        <f t="shared" si="59"/>
        <v>0</v>
      </c>
      <c r="J241" s="800">
        <f t="shared" si="59"/>
        <v>0</v>
      </c>
    </row>
    <row r="242" spans="1:10" s="783" customFormat="1">
      <c r="A242" s="143"/>
      <c r="B242" s="842" t="str">
        <f>IF(Setup!C80="","",Setup!C80)</f>
        <v/>
      </c>
      <c r="C242" s="791"/>
      <c r="D242" s="800" t="str">
        <f t="shared" ref="D242:J242" si="60">IF(ISERROR(D$19*$C241),"",(D$19*$C241))</f>
        <v/>
      </c>
      <c r="E242" s="800" t="str">
        <f t="shared" si="60"/>
        <v/>
      </c>
      <c r="F242" s="800" t="str">
        <f t="shared" si="60"/>
        <v/>
      </c>
      <c r="G242" s="800" t="str">
        <f t="shared" si="60"/>
        <v/>
      </c>
      <c r="H242" s="800">
        <f t="shared" si="60"/>
        <v>0</v>
      </c>
      <c r="I242" s="800">
        <f t="shared" si="60"/>
        <v>0</v>
      </c>
      <c r="J242" s="800">
        <f t="shared" si="60"/>
        <v>0</v>
      </c>
    </row>
    <row r="243" spans="1:10" s="783" customFormat="1">
      <c r="A243" s="143"/>
      <c r="B243" s="842" t="str">
        <f>IF(Setup!C81="","",Setup!C81)</f>
        <v/>
      </c>
      <c r="C243" s="791"/>
      <c r="D243" s="800" t="str">
        <f t="shared" ref="D243:J243" si="61">IF(ISERROR(D$19*$C242),"",(D$19*$C242))</f>
        <v/>
      </c>
      <c r="E243" s="800" t="str">
        <f t="shared" si="61"/>
        <v/>
      </c>
      <c r="F243" s="800" t="str">
        <f t="shared" si="61"/>
        <v/>
      </c>
      <c r="G243" s="800" t="str">
        <f t="shared" si="61"/>
        <v/>
      </c>
      <c r="H243" s="800">
        <f t="shared" si="61"/>
        <v>0</v>
      </c>
      <c r="I243" s="800">
        <f t="shared" si="61"/>
        <v>0</v>
      </c>
      <c r="J243" s="800">
        <f t="shared" si="61"/>
        <v>0</v>
      </c>
    </row>
    <row r="244" spans="1:10" s="783" customFormat="1">
      <c r="A244" s="143"/>
      <c r="B244" s="842" t="str">
        <f>IF(Setup!C82="","",Setup!C82)</f>
        <v/>
      </c>
      <c r="C244" s="791"/>
      <c r="D244" s="800" t="str">
        <f t="shared" ref="D244:J244" si="62">IF(ISERROR(D$19*$C243),"",(D$19*$C243))</f>
        <v/>
      </c>
      <c r="E244" s="800" t="str">
        <f t="shared" si="62"/>
        <v/>
      </c>
      <c r="F244" s="800" t="str">
        <f t="shared" si="62"/>
        <v/>
      </c>
      <c r="G244" s="800" t="str">
        <f t="shared" si="62"/>
        <v/>
      </c>
      <c r="H244" s="800">
        <f t="shared" si="62"/>
        <v>0</v>
      </c>
      <c r="I244" s="800">
        <f t="shared" si="62"/>
        <v>0</v>
      </c>
      <c r="J244" s="800">
        <f t="shared" si="62"/>
        <v>0</v>
      </c>
    </row>
    <row r="245" spans="1:10" s="783" customFormat="1">
      <c r="A245" s="143"/>
      <c r="B245" s="842" t="str">
        <f>IF(Setup!C83="","",Setup!C83)</f>
        <v/>
      </c>
      <c r="D245" s="800" t="str">
        <f t="shared" ref="D245:J245" si="63">IF(ISERROR(D$19*$C244),"",(D$19*$C244))</f>
        <v/>
      </c>
      <c r="E245" s="800" t="str">
        <f t="shared" si="63"/>
        <v/>
      </c>
      <c r="F245" s="800" t="str">
        <f t="shared" si="63"/>
        <v/>
      </c>
      <c r="G245" s="800" t="str">
        <f t="shared" si="63"/>
        <v/>
      </c>
      <c r="H245" s="800">
        <f t="shared" si="63"/>
        <v>0</v>
      </c>
      <c r="I245" s="800">
        <f t="shared" si="63"/>
        <v>0</v>
      </c>
      <c r="J245" s="800">
        <f t="shared" si="63"/>
        <v>0</v>
      </c>
    </row>
    <row r="246" spans="1:10" s="783" customFormat="1">
      <c r="A246" s="143"/>
      <c r="B246" s="842" t="str">
        <f>IF(Setup!C84="","",Setup!C84)</f>
        <v/>
      </c>
      <c r="C246" s="791"/>
      <c r="D246" s="800" t="str">
        <f>IF(ISERROR(D$19*$C246),"",(D$19*$C246))</f>
        <v/>
      </c>
      <c r="E246" s="800" t="str">
        <f t="shared" si="43"/>
        <v/>
      </c>
      <c r="F246" s="800" t="str">
        <f t="shared" si="43"/>
        <v/>
      </c>
      <c r="G246" s="800" t="str">
        <f t="shared" si="43"/>
        <v/>
      </c>
      <c r="H246" s="800">
        <f t="shared" si="43"/>
        <v>0</v>
      </c>
      <c r="I246" s="800">
        <f t="shared" si="43"/>
        <v>0</v>
      </c>
      <c r="J246" s="800">
        <f t="shared" si="43"/>
        <v>0</v>
      </c>
    </row>
    <row r="247" spans="1:10" s="783" customFormat="1">
      <c r="A247" s="143"/>
      <c r="B247" s="842" t="str">
        <f>IF(Setup!C85="","",Setup!C85)</f>
        <v/>
      </c>
      <c r="C247" s="791"/>
      <c r="D247" s="800" t="str">
        <f>IF(ISERROR(D$19*$C247),"",(D$19*$C247))</f>
        <v/>
      </c>
      <c r="E247" s="800" t="str">
        <f t="shared" si="43"/>
        <v/>
      </c>
      <c r="F247" s="800" t="str">
        <f t="shared" si="43"/>
        <v/>
      </c>
      <c r="G247" s="800" t="str">
        <f t="shared" si="43"/>
        <v/>
      </c>
      <c r="H247" s="800">
        <f t="shared" si="43"/>
        <v>0</v>
      </c>
      <c r="I247" s="800">
        <f t="shared" si="43"/>
        <v>0</v>
      </c>
      <c r="J247" s="800">
        <f t="shared" si="43"/>
        <v>0</v>
      </c>
    </row>
    <row r="248" spans="1:10" s="783" customFormat="1">
      <c r="A248" s="143"/>
      <c r="B248" s="842" t="str">
        <f>IF(Setup!C86="","",Setup!C86)</f>
        <v/>
      </c>
      <c r="C248" s="791"/>
      <c r="D248" s="800" t="str">
        <f>IF(ISERROR(D$19*$C248),"",(D$19*$C248))</f>
        <v/>
      </c>
      <c r="E248" s="800" t="str">
        <f t="shared" si="43"/>
        <v/>
      </c>
      <c r="F248" s="800" t="str">
        <f t="shared" si="43"/>
        <v/>
      </c>
      <c r="G248" s="800" t="str">
        <f t="shared" si="43"/>
        <v/>
      </c>
      <c r="H248" s="800">
        <f t="shared" si="43"/>
        <v>0</v>
      </c>
      <c r="I248" s="800">
        <f t="shared" si="43"/>
        <v>0</v>
      </c>
      <c r="J248" s="800">
        <f t="shared" si="43"/>
        <v>0</v>
      </c>
    </row>
    <row r="249" spans="1:10" s="783" customFormat="1">
      <c r="A249" s="143"/>
      <c r="B249" s="842" t="str">
        <f>IF(Setup!C87="","",Setup!C87)</f>
        <v/>
      </c>
      <c r="C249" s="791"/>
      <c r="D249" s="800" t="str">
        <f>IF(ISERROR(D$19*#REF!),"",(D$19*#REF!))</f>
        <v/>
      </c>
      <c r="E249" s="800" t="str">
        <f>IF(ISERROR(E$19*#REF!),"",(E$19*#REF!))</f>
        <v/>
      </c>
      <c r="F249" s="800" t="str">
        <f>IF(ISERROR(F$19*#REF!),"",(F$19*#REF!))</f>
        <v/>
      </c>
      <c r="G249" s="800" t="str">
        <f>IF(ISERROR(G$19*#REF!),"",(G$19*#REF!))</f>
        <v/>
      </c>
      <c r="H249" s="800" t="str">
        <f>IF(ISERROR(H$19*#REF!),"",(H$19*#REF!))</f>
        <v/>
      </c>
      <c r="I249" s="800" t="str">
        <f>IF(ISERROR(I$19*#REF!),"",(I$19*#REF!))</f>
        <v/>
      </c>
      <c r="J249" s="800" t="str">
        <f>IF(ISERROR(J$19*#REF!),"",(J$19*#REF!))</f>
        <v/>
      </c>
    </row>
    <row r="250" spans="1:10" s="783" customFormat="1">
      <c r="A250" s="143"/>
      <c r="B250" s="842" t="str">
        <f>IF(Setup!C88="","",Setup!C88)</f>
        <v/>
      </c>
      <c r="C250" s="791"/>
      <c r="D250" s="800" t="str">
        <f t="shared" ref="D250:J250" si="64">IF(ISERROR(D$19*$C249),"",(D$19*$C249))</f>
        <v/>
      </c>
      <c r="E250" s="800" t="str">
        <f t="shared" si="64"/>
        <v/>
      </c>
      <c r="F250" s="800" t="str">
        <f t="shared" si="64"/>
        <v/>
      </c>
      <c r="G250" s="800" t="str">
        <f t="shared" si="64"/>
        <v/>
      </c>
      <c r="H250" s="800">
        <f t="shared" si="64"/>
        <v>0</v>
      </c>
      <c r="I250" s="800">
        <f t="shared" si="64"/>
        <v>0</v>
      </c>
      <c r="J250" s="800">
        <f t="shared" si="64"/>
        <v>0</v>
      </c>
    </row>
    <row r="251" spans="1:10" s="783" customFormat="1">
      <c r="A251" s="143"/>
      <c r="B251" s="842" t="str">
        <f>IF(Setup!C89="","",Setup!C89)</f>
        <v/>
      </c>
      <c r="C251" s="791"/>
      <c r="D251" s="800" t="str">
        <f t="shared" ref="D251:J251" si="65">IF(ISERROR(D$19*$C250),"",(D$19*$C250))</f>
        <v/>
      </c>
      <c r="E251" s="800" t="str">
        <f t="shared" si="65"/>
        <v/>
      </c>
      <c r="F251" s="800" t="str">
        <f t="shared" si="65"/>
        <v/>
      </c>
      <c r="G251" s="800" t="str">
        <f t="shared" si="65"/>
        <v/>
      </c>
      <c r="H251" s="800">
        <f t="shared" si="65"/>
        <v>0</v>
      </c>
      <c r="I251" s="800">
        <f t="shared" si="65"/>
        <v>0</v>
      </c>
      <c r="J251" s="800">
        <f t="shared" si="65"/>
        <v>0</v>
      </c>
    </row>
    <row r="252" spans="1:10" s="783" customFormat="1">
      <c r="A252" s="143"/>
      <c r="B252" s="842" t="str">
        <f>IF(Setup!C90="","",Setup!C90)</f>
        <v/>
      </c>
      <c r="C252" s="791"/>
      <c r="D252" s="800" t="str">
        <f t="shared" ref="D252:J252" si="66">IF(ISERROR(D$19*$C251),"",(D$19*$C251))</f>
        <v/>
      </c>
      <c r="E252" s="800" t="str">
        <f t="shared" si="66"/>
        <v/>
      </c>
      <c r="F252" s="800" t="str">
        <f t="shared" si="66"/>
        <v/>
      </c>
      <c r="G252" s="800" t="str">
        <f t="shared" si="66"/>
        <v/>
      </c>
      <c r="H252" s="800">
        <f t="shared" si="66"/>
        <v>0</v>
      </c>
      <c r="I252" s="800">
        <f t="shared" si="66"/>
        <v>0</v>
      </c>
      <c r="J252" s="800">
        <f t="shared" si="66"/>
        <v>0</v>
      </c>
    </row>
    <row r="253" spans="1:10" s="783" customFormat="1">
      <c r="A253" s="143"/>
      <c r="B253" s="842" t="str">
        <f>IF(Setup!C91="","",Setup!C91)</f>
        <v/>
      </c>
      <c r="C253" s="791"/>
      <c r="D253" s="800" t="str">
        <f t="shared" ref="D253:J253" si="67">IF(ISERROR(D$19*$C252),"",(D$19*$C252))</f>
        <v/>
      </c>
      <c r="E253" s="800" t="str">
        <f t="shared" si="67"/>
        <v/>
      </c>
      <c r="F253" s="800" t="str">
        <f t="shared" si="67"/>
        <v/>
      </c>
      <c r="G253" s="800" t="str">
        <f t="shared" si="67"/>
        <v/>
      </c>
      <c r="H253" s="800">
        <f t="shared" si="67"/>
        <v>0</v>
      </c>
      <c r="I253" s="800">
        <f t="shared" si="67"/>
        <v>0</v>
      </c>
      <c r="J253" s="800">
        <f t="shared" si="67"/>
        <v>0</v>
      </c>
    </row>
    <row r="254" spans="1:10" s="783" customFormat="1">
      <c r="A254" s="143"/>
      <c r="B254" s="842" t="str">
        <f>IF(Setup!C92="","",Setup!C92)</f>
        <v/>
      </c>
      <c r="D254" s="800" t="str">
        <f t="shared" ref="D254:J254" si="68">IF(ISERROR(D$19*$C253),"",(D$19*$C253))</f>
        <v/>
      </c>
      <c r="E254" s="800" t="str">
        <f t="shared" si="68"/>
        <v/>
      </c>
      <c r="F254" s="800" t="str">
        <f t="shared" si="68"/>
        <v/>
      </c>
      <c r="G254" s="800" t="str">
        <f t="shared" si="68"/>
        <v/>
      </c>
      <c r="H254" s="800">
        <f t="shared" si="68"/>
        <v>0</v>
      </c>
      <c r="I254" s="800">
        <f t="shared" si="68"/>
        <v>0</v>
      </c>
      <c r="J254" s="800">
        <f t="shared" si="68"/>
        <v>0</v>
      </c>
    </row>
    <row r="255" spans="1:10" s="783" customFormat="1" ht="13.5" thickBot="1">
      <c r="A255" s="143"/>
      <c r="B255" s="842" t="str">
        <f>IF(Setup!C93="","",Setup!C93)</f>
        <v/>
      </c>
      <c r="C255" s="791"/>
      <c r="D255" s="800" t="str">
        <f>IF(ISERROR(D$19*$C255),"",(D$19*$C255))</f>
        <v/>
      </c>
      <c r="E255" s="800" t="str">
        <f t="shared" si="43"/>
        <v/>
      </c>
      <c r="F255" s="800" t="str">
        <f t="shared" si="43"/>
        <v/>
      </c>
      <c r="G255" s="800" t="str">
        <f t="shared" si="43"/>
        <v/>
      </c>
      <c r="H255" s="800">
        <f t="shared" si="43"/>
        <v>0</v>
      </c>
      <c r="I255" s="800">
        <f t="shared" si="43"/>
        <v>0</v>
      </c>
      <c r="J255" s="800">
        <f t="shared" si="43"/>
        <v>0</v>
      </c>
    </row>
    <row r="256" spans="1:10" ht="13.5" thickBot="1">
      <c r="B256" s="415" t="s">
        <v>0</v>
      </c>
      <c r="C256" s="590">
        <f t="shared" ref="C256:J256" si="69">IF(ISERROR(C205+C154),"",(C205+C154))</f>
        <v>0</v>
      </c>
      <c r="D256" s="590">
        <f t="shared" si="69"/>
        <v>0</v>
      </c>
      <c r="E256" s="590">
        <f t="shared" si="69"/>
        <v>0</v>
      </c>
      <c r="F256" s="590">
        <f t="shared" si="69"/>
        <v>0</v>
      </c>
      <c r="G256" s="590">
        <f t="shared" si="69"/>
        <v>0</v>
      </c>
      <c r="H256" s="590">
        <f t="shared" si="69"/>
        <v>0</v>
      </c>
      <c r="I256" s="590">
        <f t="shared" si="69"/>
        <v>0</v>
      </c>
      <c r="J256" s="591">
        <f t="shared" si="69"/>
        <v>0</v>
      </c>
    </row>
    <row r="257" spans="1:10" ht="13.5" thickBot="1">
      <c r="B257" s="416"/>
      <c r="C257" s="592"/>
      <c r="D257" s="592"/>
      <c r="E257" s="592"/>
      <c r="F257" s="592"/>
      <c r="G257" s="593"/>
      <c r="H257" s="594"/>
      <c r="I257" s="594"/>
      <c r="J257" s="583"/>
    </row>
    <row r="258" spans="1:10" ht="13.5" thickBot="1">
      <c r="B258" s="421" t="s">
        <v>6</v>
      </c>
      <c r="C258" s="595">
        <f t="shared" ref="C258:J258" si="70">IF(ISERROR(C150-C256),"",(C150-C256))</f>
        <v>0</v>
      </c>
      <c r="D258" s="595">
        <f t="shared" si="70"/>
        <v>0</v>
      </c>
      <c r="E258" s="595">
        <f t="shared" si="70"/>
        <v>0</v>
      </c>
      <c r="F258" s="595">
        <f t="shared" si="70"/>
        <v>0</v>
      </c>
      <c r="G258" s="595">
        <f t="shared" si="70"/>
        <v>0</v>
      </c>
      <c r="H258" s="595">
        <f t="shared" si="70"/>
        <v>0</v>
      </c>
      <c r="I258" s="595">
        <f t="shared" si="70"/>
        <v>0</v>
      </c>
      <c r="J258" s="596">
        <f t="shared" si="70"/>
        <v>0</v>
      </c>
    </row>
    <row r="259" spans="1:10">
      <c r="B259" s="416"/>
      <c r="C259" s="7"/>
      <c r="D259" s="7"/>
      <c r="E259" s="7"/>
      <c r="F259" s="7"/>
      <c r="G259" s="8"/>
      <c r="H259" s="9"/>
      <c r="I259" s="9"/>
    </row>
    <row r="260" spans="1:10" ht="15">
      <c r="B260" s="422" t="s">
        <v>144</v>
      </c>
      <c r="C260" s="7"/>
      <c r="D260" s="7"/>
      <c r="E260" s="7"/>
      <c r="F260" s="7"/>
      <c r="G260" s="8"/>
      <c r="H260" s="9"/>
      <c r="I260" s="9"/>
    </row>
    <row r="261" spans="1:10">
      <c r="B261" s="423" t="str">
        <f>'Input-IS Y1'!B261</f>
        <v xml:space="preserve">Cells with Formulas are Lightly Highlighted </v>
      </c>
      <c r="C261" s="7"/>
      <c r="D261" s="7"/>
      <c r="E261" s="7"/>
      <c r="F261" s="7"/>
      <c r="G261" s="8"/>
      <c r="H261" s="9"/>
      <c r="I261" s="9"/>
    </row>
    <row r="262" spans="1:10" ht="24.75" customHeight="1">
      <c r="B262" s="17"/>
      <c r="D262" s="143">
        <v>3</v>
      </c>
      <c r="E262" s="143">
        <v>4</v>
      </c>
      <c r="F262" s="143">
        <v>5</v>
      </c>
      <c r="G262" s="143">
        <v>6</v>
      </c>
      <c r="H262" s="143">
        <v>7</v>
      </c>
      <c r="I262" s="143">
        <v>8</v>
      </c>
      <c r="J262" s="143">
        <v>9</v>
      </c>
    </row>
    <row r="263" spans="1:10" s="23" customFormat="1" ht="15" customHeight="1">
      <c r="A263" s="145"/>
      <c r="B263" s="424" t="s">
        <v>30</v>
      </c>
      <c r="C263" s="425"/>
      <c r="D263" s="756">
        <f>B6</f>
        <v>2019</v>
      </c>
      <c r="E263" s="426"/>
      <c r="F263" s="426"/>
      <c r="G263" s="426"/>
      <c r="H263" s="426"/>
      <c r="I263" s="426"/>
      <c r="J263" s="426"/>
    </row>
    <row r="264" spans="1:10" s="23" customFormat="1" ht="12" customHeight="1">
      <c r="A264" s="145"/>
      <c r="B264" s="429"/>
      <c r="C264" s="426"/>
      <c r="D264" s="426"/>
      <c r="E264" s="426"/>
      <c r="F264" s="426"/>
      <c r="G264" s="426"/>
      <c r="H264" s="426"/>
      <c r="I264" s="426"/>
      <c r="J264" s="426"/>
    </row>
    <row r="265" spans="1:10" s="23" customFormat="1" ht="12" customHeight="1" thickBot="1">
      <c r="A265" s="145"/>
      <c r="B265" s="413" t="s">
        <v>45</v>
      </c>
      <c r="C265" s="414"/>
      <c r="D265" s="439" t="str">
        <f t="shared" ref="D265:J265" si="71">D152</f>
        <v>Training</v>
      </c>
      <c r="E265" s="439" t="str">
        <f t="shared" si="71"/>
        <v>Conference</v>
      </c>
      <c r="F265" s="439" t="str">
        <f t="shared" si="71"/>
        <v>Research</v>
      </c>
      <c r="G265" s="439" t="str">
        <f t="shared" si="71"/>
        <v>Publications</v>
      </c>
      <c r="H265" s="439" t="str">
        <f t="shared" si="71"/>
        <v/>
      </c>
      <c r="I265" s="439" t="str">
        <f t="shared" si="71"/>
        <v/>
      </c>
      <c r="J265" s="439" t="str">
        <f t="shared" si="71"/>
        <v/>
      </c>
    </row>
    <row r="266" spans="1:10" s="23" customFormat="1" ht="12" customHeight="1">
      <c r="A266" s="145"/>
      <c r="B266" s="743" t="s">
        <v>31</v>
      </c>
      <c r="C266" s="749"/>
      <c r="D266" s="754"/>
      <c r="E266" s="754"/>
      <c r="F266" s="754"/>
      <c r="G266" s="754"/>
      <c r="H266" s="622"/>
      <c r="I266" s="622"/>
      <c r="J266" s="571"/>
    </row>
    <row r="267" spans="1:10">
      <c r="B267" s="743" t="s">
        <v>69</v>
      </c>
      <c r="C267" s="751"/>
      <c r="D267" s="754"/>
      <c r="E267" s="754"/>
      <c r="F267" s="754"/>
      <c r="G267" s="754"/>
      <c r="H267" s="622"/>
      <c r="I267" s="622"/>
      <c r="J267" s="571"/>
    </row>
    <row r="268" spans="1:10">
      <c r="B268" s="433" t="s">
        <v>32</v>
      </c>
      <c r="C268" s="434"/>
      <c r="D268" s="623">
        <f>IF(ISERROR('Input-IS Y9'!D$256/D$266),0,'Input-IS Y9'!D$256/D$266)</f>
        <v>0</v>
      </c>
      <c r="E268" s="623">
        <f>IF(ISERROR('Input-IS Y9'!E$256/E$266),0,'Input-IS Y9'!E$256/E$266)</f>
        <v>0</v>
      </c>
      <c r="F268" s="623">
        <f>IF(ISERROR('Input-IS Y9'!F$256/F$266),0,'Input-IS Y9'!F$256/F$266)</f>
        <v>0</v>
      </c>
      <c r="G268" s="623">
        <f>IF(ISERROR('Input-IS Y9'!G$256/G$266),0,'Input-IS Y9'!G$256/G$266)</f>
        <v>0</v>
      </c>
      <c r="H268" s="623">
        <f>IF(ISERROR('Input-IS Y9'!H$256/H$266),0,'Input-IS Y9'!H$256/H$266)</f>
        <v>0</v>
      </c>
      <c r="I268" s="623">
        <f>IF(ISERROR('Input-IS Y9'!I$256/I$266),0,'Input-IS Y9'!I$256/I$266)</f>
        <v>0</v>
      </c>
      <c r="J268" s="579">
        <f>IF(ISERROR('Input-IS Y9'!J$256/J$266),0,'Input-IS Y9'!J$256/J$266)</f>
        <v>0</v>
      </c>
    </row>
    <row r="269" spans="1:10">
      <c r="B269" s="433" t="s">
        <v>70</v>
      </c>
      <c r="C269" s="434"/>
      <c r="D269" s="623">
        <f t="shared" ref="D269:J269" si="72">IF(D270&gt;=0,0,-D270)</f>
        <v>0</v>
      </c>
      <c r="E269" s="623">
        <f t="shared" si="72"/>
        <v>0</v>
      </c>
      <c r="F269" s="623">
        <f t="shared" si="72"/>
        <v>0</v>
      </c>
      <c r="G269" s="623">
        <f t="shared" si="72"/>
        <v>0</v>
      </c>
      <c r="H269" s="623">
        <f t="shared" si="72"/>
        <v>0</v>
      </c>
      <c r="I269" s="623">
        <f t="shared" si="72"/>
        <v>0</v>
      </c>
      <c r="J269" s="579">
        <f t="shared" si="72"/>
        <v>0</v>
      </c>
    </row>
    <row r="270" spans="1:10">
      <c r="B270" s="433" t="s">
        <v>44</v>
      </c>
      <c r="C270" s="434"/>
      <c r="D270" s="623">
        <f t="shared" ref="D270:J270" si="73">IF(D268="",0,D267-D268)</f>
        <v>0</v>
      </c>
      <c r="E270" s="623">
        <f t="shared" si="73"/>
        <v>0</v>
      </c>
      <c r="F270" s="623">
        <f t="shared" si="73"/>
        <v>0</v>
      </c>
      <c r="G270" s="623">
        <f t="shared" si="73"/>
        <v>0</v>
      </c>
      <c r="H270" s="623">
        <f t="shared" si="73"/>
        <v>0</v>
      </c>
      <c r="I270" s="623">
        <f t="shared" si="73"/>
        <v>0</v>
      </c>
      <c r="J270" s="579">
        <f t="shared" si="73"/>
        <v>0</v>
      </c>
    </row>
    <row r="271" spans="1:10">
      <c r="B271" s="433" t="s">
        <v>33</v>
      </c>
      <c r="C271" s="434"/>
      <c r="D271" s="623">
        <f>IF(ISERROR('Input-IS Y9'!D150/D266),0,'Input-IS Y9'!D150/D266)</f>
        <v>0</v>
      </c>
      <c r="E271" s="623">
        <f>IF(ISERROR('Input-IS Y9'!E150/E266),0,'Input-IS Y9'!E150/E266)</f>
        <v>0</v>
      </c>
      <c r="F271" s="623">
        <f>IF(ISERROR('Input-IS Y9'!F150/F266),0,'Input-IS Y9'!F150/F266)</f>
        <v>0</v>
      </c>
      <c r="G271" s="623">
        <f>IF(ISERROR('Input-IS Y9'!G150/G266),0,'Input-IS Y9'!G150/G266)</f>
        <v>0</v>
      </c>
      <c r="H271" s="623">
        <f>IF(ISERROR('Input-IS Y9'!H150/H266),0,'Input-IS Y9'!H150/H266)</f>
        <v>0</v>
      </c>
      <c r="I271" s="623">
        <f>IF(ISERROR('Input-IS Y9'!I150/I266),0,'Input-IS Y9'!I150/I266)</f>
        <v>0</v>
      </c>
      <c r="J271" s="579">
        <f>IF(ISERROR('Input-IS Y9'!J150/J266),0,'Input-IS Y9'!J150/J266)</f>
        <v>0</v>
      </c>
    </row>
    <row r="272" spans="1:10">
      <c r="B272" s="433" t="s">
        <v>34</v>
      </c>
      <c r="C272" s="434"/>
      <c r="D272" s="623">
        <f t="shared" ref="D272:J272" si="74">IF(ISERROR(D271-D268),"",D271-D268)</f>
        <v>0</v>
      </c>
      <c r="E272" s="623">
        <f t="shared" si="74"/>
        <v>0</v>
      </c>
      <c r="F272" s="623">
        <f t="shared" si="74"/>
        <v>0</v>
      </c>
      <c r="G272" s="623">
        <f t="shared" si="74"/>
        <v>0</v>
      </c>
      <c r="H272" s="623">
        <f t="shared" si="74"/>
        <v>0</v>
      </c>
      <c r="I272" s="623">
        <f t="shared" si="74"/>
        <v>0</v>
      </c>
      <c r="J272" s="579">
        <f t="shared" si="74"/>
        <v>0</v>
      </c>
    </row>
    <row r="273" spans="2:10">
      <c r="B273" s="435" t="s">
        <v>47</v>
      </c>
      <c r="C273" s="436"/>
      <c r="D273" s="626" t="str">
        <f t="shared" ref="D273:J273" si="75">IF(ISERROR(D272/D271),"",D272/D271)</f>
        <v/>
      </c>
      <c r="E273" s="626" t="str">
        <f t="shared" si="75"/>
        <v/>
      </c>
      <c r="F273" s="626" t="str">
        <f t="shared" si="75"/>
        <v/>
      </c>
      <c r="G273" s="626" t="str">
        <f t="shared" si="75"/>
        <v/>
      </c>
      <c r="H273" s="626" t="str">
        <f t="shared" si="75"/>
        <v/>
      </c>
      <c r="I273" s="626" t="str">
        <f t="shared" si="75"/>
        <v/>
      </c>
      <c r="J273" s="604" t="str">
        <f t="shared" si="75"/>
        <v/>
      </c>
    </row>
    <row r="274" spans="2:10" ht="15">
      <c r="B274" s="429"/>
      <c r="C274" s="426"/>
      <c r="D274" s="426"/>
      <c r="E274" s="426"/>
      <c r="F274" s="426"/>
      <c r="G274" s="426"/>
      <c r="H274" s="426"/>
      <c r="I274" s="426"/>
      <c r="J274" s="426"/>
    </row>
    <row r="275" spans="2:10" ht="13.5" thickBot="1">
      <c r="B275" s="437" t="s">
        <v>35</v>
      </c>
      <c r="C275" s="438" t="s">
        <v>1</v>
      </c>
      <c r="D275" s="439" t="str">
        <f t="shared" ref="D275:J275" si="76">D265</f>
        <v>Training</v>
      </c>
      <c r="E275" s="439" t="str">
        <f t="shared" si="76"/>
        <v>Conference</v>
      </c>
      <c r="F275" s="439" t="str">
        <f t="shared" si="76"/>
        <v>Research</v>
      </c>
      <c r="G275" s="439" t="str">
        <f t="shared" si="76"/>
        <v>Publications</v>
      </c>
      <c r="H275" s="439" t="str">
        <f t="shared" si="76"/>
        <v/>
      </c>
      <c r="I275" s="439" t="str">
        <f t="shared" si="76"/>
        <v/>
      </c>
      <c r="J275" s="439" t="str">
        <f t="shared" si="76"/>
        <v/>
      </c>
    </row>
    <row r="276" spans="2:10">
      <c r="B276" s="433" t="s">
        <v>7</v>
      </c>
      <c r="C276" s="623">
        <f>'Input-IS Y9'!C150</f>
        <v>0</v>
      </c>
      <c r="D276" s="623">
        <f>'Input-IS Y9'!D150</f>
        <v>0</v>
      </c>
      <c r="E276" s="623">
        <f>'Input-IS Y9'!E150</f>
        <v>0</v>
      </c>
      <c r="F276" s="623">
        <f>'Input-IS Y9'!F150</f>
        <v>0</v>
      </c>
      <c r="G276" s="623">
        <f>'Input-IS Y9'!G150</f>
        <v>0</v>
      </c>
      <c r="H276" s="623">
        <f>'Input-IS Y9'!H150</f>
        <v>0</v>
      </c>
      <c r="I276" s="623">
        <f>'Input-IS Y9'!I150</f>
        <v>0</v>
      </c>
      <c r="J276" s="623">
        <f>'Input-IS Y9'!J150</f>
        <v>0</v>
      </c>
    </row>
    <row r="277" spans="2:10">
      <c r="B277" s="433" t="s">
        <v>36</v>
      </c>
      <c r="C277" s="623">
        <f>'Input-IS Y9'!C256</f>
        <v>0</v>
      </c>
      <c r="D277" s="623">
        <f>'Input-IS Y9'!D256</f>
        <v>0</v>
      </c>
      <c r="E277" s="623">
        <f>'Input-IS Y9'!E256</f>
        <v>0</v>
      </c>
      <c r="F277" s="623">
        <f>'Input-IS Y9'!F256</f>
        <v>0</v>
      </c>
      <c r="G277" s="623">
        <f>'Input-IS Y9'!G256</f>
        <v>0</v>
      </c>
      <c r="H277" s="623">
        <f>'Input-IS Y9'!H256</f>
        <v>0</v>
      </c>
      <c r="I277" s="623">
        <f>'Input-IS Y9'!I256</f>
        <v>0</v>
      </c>
      <c r="J277" s="623">
        <f>'Input-IS Y9'!J256</f>
        <v>0</v>
      </c>
    </row>
    <row r="278" spans="2:10">
      <c r="B278" s="433" t="s">
        <v>34</v>
      </c>
      <c r="C278" s="623">
        <f t="shared" ref="C278:J278" si="77">C276-C277</f>
        <v>0</v>
      </c>
      <c r="D278" s="623">
        <f t="shared" si="77"/>
        <v>0</v>
      </c>
      <c r="E278" s="623">
        <f t="shared" si="77"/>
        <v>0</v>
      </c>
      <c r="F278" s="623">
        <f t="shared" si="77"/>
        <v>0</v>
      </c>
      <c r="G278" s="623">
        <f t="shared" si="77"/>
        <v>0</v>
      </c>
      <c r="H278" s="623">
        <f t="shared" si="77"/>
        <v>0</v>
      </c>
      <c r="I278" s="623">
        <f t="shared" si="77"/>
        <v>0</v>
      </c>
      <c r="J278" s="623">
        <f t="shared" si="77"/>
        <v>0</v>
      </c>
    </row>
    <row r="279" spans="2:10">
      <c r="B279" s="435" t="s">
        <v>46</v>
      </c>
      <c r="C279" s="626" t="str">
        <f>IF(ISERROR(C278/$C$278),"",C278/$C$278)</f>
        <v/>
      </c>
      <c r="D279" s="604" t="e">
        <f t="shared" ref="D279:J279" si="78">IF(D278/$C$278&lt;0,0,(D278/$C$278))</f>
        <v>#DIV/0!</v>
      </c>
      <c r="E279" s="604" t="e">
        <f t="shared" si="78"/>
        <v>#DIV/0!</v>
      </c>
      <c r="F279" s="604" t="e">
        <f t="shared" si="78"/>
        <v>#DIV/0!</v>
      </c>
      <c r="G279" s="604" t="e">
        <f t="shared" si="78"/>
        <v>#DIV/0!</v>
      </c>
      <c r="H279" s="604" t="e">
        <f t="shared" si="78"/>
        <v>#DIV/0!</v>
      </c>
      <c r="I279" s="604" t="e">
        <f t="shared" si="78"/>
        <v>#DIV/0!</v>
      </c>
      <c r="J279" s="604" t="e">
        <f t="shared" si="78"/>
        <v>#DIV/0!</v>
      </c>
    </row>
    <row r="280" spans="2:10" ht="15">
      <c r="B280" s="440"/>
      <c r="C280" s="441"/>
      <c r="D280" s="441"/>
      <c r="E280" s="441"/>
      <c r="F280" s="441"/>
      <c r="G280" s="441"/>
      <c r="H280" s="441"/>
      <c r="I280" s="441"/>
      <c r="J280" s="441"/>
    </row>
    <row r="281" spans="2:10" ht="13.5" thickBot="1">
      <c r="B281" s="437" t="s">
        <v>37</v>
      </c>
      <c r="C281" s="438" t="s">
        <v>1</v>
      </c>
      <c r="D281" s="439" t="str">
        <f t="shared" ref="D281:J281" si="79">D275</f>
        <v>Training</v>
      </c>
      <c r="E281" s="439" t="str">
        <f t="shared" si="79"/>
        <v>Conference</v>
      </c>
      <c r="F281" s="439" t="str">
        <f t="shared" si="79"/>
        <v>Research</v>
      </c>
      <c r="G281" s="439" t="str">
        <f t="shared" si="79"/>
        <v>Publications</v>
      </c>
      <c r="H281" s="439" t="str">
        <f t="shared" si="79"/>
        <v/>
      </c>
      <c r="I281" s="439" t="str">
        <f t="shared" si="79"/>
        <v/>
      </c>
      <c r="J281" s="439" t="str">
        <f t="shared" si="79"/>
        <v/>
      </c>
    </row>
    <row r="282" spans="2:10">
      <c r="B282" s="433" t="s">
        <v>18</v>
      </c>
      <c r="C282" s="623">
        <f>'Input-IS Y9'!C149</f>
        <v>0</v>
      </c>
      <c r="D282" s="623">
        <f>'Input-IS Y9'!D149</f>
        <v>0</v>
      </c>
      <c r="E282" s="623">
        <f>'Input-IS Y9'!E149</f>
        <v>0</v>
      </c>
      <c r="F282" s="623">
        <f>'Input-IS Y9'!F149</f>
        <v>0</v>
      </c>
      <c r="G282" s="623">
        <f>'Input-IS Y9'!G149</f>
        <v>0</v>
      </c>
      <c r="H282" s="623">
        <f>'Input-IS Y9'!H149</f>
        <v>0</v>
      </c>
      <c r="I282" s="623">
        <f>'Input-IS Y9'!I149</f>
        <v>0</v>
      </c>
      <c r="J282" s="623">
        <f>'Input-IS Y9'!J149</f>
        <v>0</v>
      </c>
    </row>
    <row r="283" spans="2:10">
      <c r="B283" s="433" t="s">
        <v>38</v>
      </c>
      <c r="C283" s="626" t="e">
        <f>IF((C282/C286)="","",(C282/C286))</f>
        <v>#DIV/0!</v>
      </c>
      <c r="D283" s="626" t="e">
        <f t="shared" ref="D283:J283" si="80">IF(D$291="","",(D282/$C$282))</f>
        <v>#DIV/0!</v>
      </c>
      <c r="E283" s="626" t="e">
        <f t="shared" si="80"/>
        <v>#DIV/0!</v>
      </c>
      <c r="F283" s="626" t="e">
        <f t="shared" si="80"/>
        <v>#DIV/0!</v>
      </c>
      <c r="G283" s="626" t="e">
        <f t="shared" si="80"/>
        <v>#DIV/0!</v>
      </c>
      <c r="H283" s="626" t="str">
        <f t="shared" si="80"/>
        <v/>
      </c>
      <c r="I283" s="626" t="str">
        <f t="shared" si="80"/>
        <v/>
      </c>
      <c r="J283" s="626" t="str">
        <f t="shared" si="80"/>
        <v/>
      </c>
    </row>
    <row r="284" spans="2:10">
      <c r="B284" s="433" t="s">
        <v>39</v>
      </c>
      <c r="C284" s="623">
        <f>'Input-IS Y9'!C81</f>
        <v>0</v>
      </c>
      <c r="D284" s="623">
        <f>'Input-IS Y9'!D81</f>
        <v>0</v>
      </c>
      <c r="E284" s="623">
        <f>'Input-IS Y9'!E81</f>
        <v>0</v>
      </c>
      <c r="F284" s="623">
        <f>'Input-IS Y9'!F81</f>
        <v>0</v>
      </c>
      <c r="G284" s="623">
        <f>'Input-IS Y9'!G81</f>
        <v>0</v>
      </c>
      <c r="H284" s="623">
        <f>'Input-IS Y9'!H81</f>
        <v>0</v>
      </c>
      <c r="I284" s="623">
        <f>'Input-IS Y9'!I81</f>
        <v>0</v>
      </c>
      <c r="J284" s="623">
        <f>'Input-IS Y9'!J81</f>
        <v>0</v>
      </c>
    </row>
    <row r="285" spans="2:10">
      <c r="B285" s="433" t="s">
        <v>48</v>
      </c>
      <c r="C285" s="626" t="e">
        <f>IF((C284/C286)="","",(C284/C286))</f>
        <v>#DIV/0!</v>
      </c>
      <c r="D285" s="626" t="e">
        <f t="shared" ref="D285:J285" si="81">IF(D291="","",(D284/$C$284))</f>
        <v>#DIV/0!</v>
      </c>
      <c r="E285" s="626" t="e">
        <f t="shared" si="81"/>
        <v>#DIV/0!</v>
      </c>
      <c r="F285" s="626" t="e">
        <f t="shared" si="81"/>
        <v>#DIV/0!</v>
      </c>
      <c r="G285" s="626" t="e">
        <f t="shared" si="81"/>
        <v>#DIV/0!</v>
      </c>
      <c r="H285" s="626" t="str">
        <f t="shared" si="81"/>
        <v/>
      </c>
      <c r="I285" s="626" t="str">
        <f t="shared" si="81"/>
        <v/>
      </c>
      <c r="J285" s="626" t="str">
        <f t="shared" si="81"/>
        <v/>
      </c>
    </row>
    <row r="286" spans="2:10">
      <c r="B286" s="433" t="s">
        <v>7</v>
      </c>
      <c r="C286" s="623">
        <f>'Input-IS Y9'!C150</f>
        <v>0</v>
      </c>
      <c r="D286" s="623">
        <f>'Input-IS Y9'!D150</f>
        <v>0</v>
      </c>
      <c r="E286" s="623">
        <f>'Input-IS Y9'!E150</f>
        <v>0</v>
      </c>
      <c r="F286" s="623">
        <f>'Input-IS Y9'!F150</f>
        <v>0</v>
      </c>
      <c r="G286" s="623">
        <f>'Input-IS Y9'!G150</f>
        <v>0</v>
      </c>
      <c r="H286" s="623">
        <f>'Input-IS Y9'!H150</f>
        <v>0</v>
      </c>
      <c r="I286" s="623">
        <f>'Input-IS Y9'!I150</f>
        <v>0</v>
      </c>
      <c r="J286" s="623">
        <f>'Input-IS Y9'!J150</f>
        <v>0</v>
      </c>
    </row>
    <row r="287" spans="2:10">
      <c r="B287" s="433" t="s">
        <v>49</v>
      </c>
      <c r="C287" s="442"/>
      <c r="D287" s="626" t="e">
        <f t="shared" ref="D287:J287" si="82">IF(D291="","",(D286/$C$286))</f>
        <v>#DIV/0!</v>
      </c>
      <c r="E287" s="626" t="e">
        <f t="shared" si="82"/>
        <v>#DIV/0!</v>
      </c>
      <c r="F287" s="626" t="e">
        <f t="shared" si="82"/>
        <v>#DIV/0!</v>
      </c>
      <c r="G287" s="626" t="e">
        <f t="shared" si="82"/>
        <v>#DIV/0!</v>
      </c>
      <c r="H287" s="626" t="str">
        <f t="shared" si="82"/>
        <v/>
      </c>
      <c r="I287" s="626" t="str">
        <f t="shared" si="82"/>
        <v/>
      </c>
      <c r="J287" s="626" t="str">
        <f t="shared" si="82"/>
        <v/>
      </c>
    </row>
    <row r="288" spans="2:10">
      <c r="B288" s="433" t="s">
        <v>51</v>
      </c>
      <c r="C288" s="436"/>
      <c r="D288" s="632" t="e">
        <f t="shared" ref="D288:J288" si="83">IF(D291="","",(D282/D$286))</f>
        <v>#DIV/0!</v>
      </c>
      <c r="E288" s="632" t="e">
        <f t="shared" si="83"/>
        <v>#DIV/0!</v>
      </c>
      <c r="F288" s="632" t="e">
        <f t="shared" si="83"/>
        <v>#DIV/0!</v>
      </c>
      <c r="G288" s="632" t="e">
        <f t="shared" si="83"/>
        <v>#DIV/0!</v>
      </c>
      <c r="H288" s="632" t="str">
        <f t="shared" si="83"/>
        <v/>
      </c>
      <c r="I288" s="632" t="str">
        <f t="shared" si="83"/>
        <v/>
      </c>
      <c r="J288" s="632" t="str">
        <f t="shared" si="83"/>
        <v/>
      </c>
    </row>
    <row r="289" spans="2:10">
      <c r="B289" s="433" t="s">
        <v>50</v>
      </c>
      <c r="C289" s="436"/>
      <c r="D289" s="632" t="e">
        <f t="shared" ref="D289:J289" si="84">IF(D291="","",(D284/D$286))</f>
        <v>#DIV/0!</v>
      </c>
      <c r="E289" s="632" t="e">
        <f t="shared" si="84"/>
        <v>#DIV/0!</v>
      </c>
      <c r="F289" s="632" t="e">
        <f t="shared" si="84"/>
        <v>#DIV/0!</v>
      </c>
      <c r="G289" s="632" t="e">
        <f t="shared" si="84"/>
        <v>#DIV/0!</v>
      </c>
      <c r="H289" s="632" t="str">
        <f t="shared" si="84"/>
        <v/>
      </c>
      <c r="I289" s="632" t="str">
        <f t="shared" si="84"/>
        <v/>
      </c>
      <c r="J289" s="632" t="str">
        <f t="shared" si="84"/>
        <v/>
      </c>
    </row>
    <row r="290" spans="2:10" ht="15">
      <c r="B290" s="443"/>
      <c r="C290" s="444"/>
      <c r="D290" s="445"/>
      <c r="E290" s="446"/>
      <c r="F290" s="447"/>
      <c r="G290" s="448"/>
      <c r="H290" s="445"/>
      <c r="I290" s="449"/>
      <c r="J290" s="450"/>
    </row>
    <row r="291" spans="2:10" ht="13.5" thickBot="1">
      <c r="B291" s="437" t="s">
        <v>40</v>
      </c>
      <c r="C291" s="438" t="s">
        <v>1</v>
      </c>
      <c r="D291" s="439" t="str">
        <f t="shared" ref="D291:J291" si="85">D281</f>
        <v>Training</v>
      </c>
      <c r="E291" s="439" t="str">
        <f t="shared" si="85"/>
        <v>Conference</v>
      </c>
      <c r="F291" s="439" t="str">
        <f t="shared" si="85"/>
        <v>Research</v>
      </c>
      <c r="G291" s="439" t="str">
        <f t="shared" si="85"/>
        <v>Publications</v>
      </c>
      <c r="H291" s="439" t="str">
        <f t="shared" si="85"/>
        <v/>
      </c>
      <c r="I291" s="439" t="str">
        <f t="shared" si="85"/>
        <v/>
      </c>
      <c r="J291" s="439" t="str">
        <f t="shared" si="85"/>
        <v/>
      </c>
    </row>
    <row r="292" spans="2:10">
      <c r="B292" s="433" t="s">
        <v>41</v>
      </c>
      <c r="C292" s="623">
        <f>'Input-IS Y9'!C154</f>
        <v>0</v>
      </c>
      <c r="D292" s="623">
        <f>'Input-IS Y9'!D154</f>
        <v>0</v>
      </c>
      <c r="E292" s="623">
        <f>'Input-IS Y9'!E154</f>
        <v>0</v>
      </c>
      <c r="F292" s="623">
        <f>'Input-IS Y9'!F154</f>
        <v>0</v>
      </c>
      <c r="G292" s="623">
        <f>'Input-IS Y9'!G154</f>
        <v>0</v>
      </c>
      <c r="H292" s="623">
        <f>'Input-IS Y9'!H154</f>
        <v>0</v>
      </c>
      <c r="I292" s="623">
        <f>'Input-IS Y9'!I154</f>
        <v>0</v>
      </c>
      <c r="J292" s="623">
        <f>'Input-IS Y9'!J154</f>
        <v>0</v>
      </c>
    </row>
    <row r="293" spans="2:10">
      <c r="B293" s="433" t="s">
        <v>42</v>
      </c>
      <c r="C293" s="442"/>
      <c r="D293" s="442" t="e">
        <f t="shared" ref="D293:J293" si="86">IF(D$291="","",(D292/$C$292))</f>
        <v>#DIV/0!</v>
      </c>
      <c r="E293" s="442" t="e">
        <f t="shared" si="86"/>
        <v>#DIV/0!</v>
      </c>
      <c r="F293" s="442" t="e">
        <f t="shared" si="86"/>
        <v>#DIV/0!</v>
      </c>
      <c r="G293" s="442" t="e">
        <f t="shared" si="86"/>
        <v>#DIV/0!</v>
      </c>
      <c r="H293" s="442" t="str">
        <f t="shared" si="86"/>
        <v/>
      </c>
      <c r="I293" s="442" t="str">
        <f t="shared" si="86"/>
        <v/>
      </c>
      <c r="J293" s="442" t="str">
        <f t="shared" si="86"/>
        <v/>
      </c>
    </row>
    <row r="294" spans="2:10">
      <c r="B294" s="433" t="s">
        <v>66</v>
      </c>
      <c r="C294" s="623">
        <f>'Input-IS Y9'!C205</f>
        <v>0</v>
      </c>
      <c r="D294" s="623">
        <f>'Input-IS Y9'!D205</f>
        <v>0</v>
      </c>
      <c r="E294" s="623">
        <f>'Input-IS Y9'!E205</f>
        <v>0</v>
      </c>
      <c r="F294" s="623">
        <f>'Input-IS Y9'!F205</f>
        <v>0</v>
      </c>
      <c r="G294" s="623">
        <f>'Input-IS Y9'!G205</f>
        <v>0</v>
      </c>
      <c r="H294" s="623">
        <f>'Input-IS Y9'!H205</f>
        <v>0</v>
      </c>
      <c r="I294" s="623">
        <f>'Input-IS Y9'!I205</f>
        <v>0</v>
      </c>
      <c r="J294" s="623">
        <f>'Input-IS Y9'!J205</f>
        <v>0</v>
      </c>
    </row>
    <row r="295" spans="2:10">
      <c r="B295" s="433" t="s">
        <v>67</v>
      </c>
      <c r="C295" s="442"/>
      <c r="D295" s="442" t="e">
        <f t="shared" ref="D295:J295" si="87">IF(D291="","",(D294/$C$294))</f>
        <v>#DIV/0!</v>
      </c>
      <c r="E295" s="442" t="e">
        <f t="shared" si="87"/>
        <v>#DIV/0!</v>
      </c>
      <c r="F295" s="442" t="e">
        <f t="shared" si="87"/>
        <v>#DIV/0!</v>
      </c>
      <c r="G295" s="442" t="e">
        <f t="shared" si="87"/>
        <v>#DIV/0!</v>
      </c>
      <c r="H295" s="442" t="str">
        <f t="shared" si="87"/>
        <v/>
      </c>
      <c r="I295" s="442" t="str">
        <f t="shared" si="87"/>
        <v/>
      </c>
      <c r="J295" s="442" t="str">
        <f t="shared" si="87"/>
        <v/>
      </c>
    </row>
    <row r="296" spans="2:10">
      <c r="B296" s="433" t="s">
        <v>43</v>
      </c>
      <c r="C296" s="623">
        <f>'Input-IS Y9'!C256</f>
        <v>0</v>
      </c>
      <c r="D296" s="623">
        <f>'Input-IS Y9'!D256</f>
        <v>0</v>
      </c>
      <c r="E296" s="623">
        <f>'Input-IS Y9'!E256</f>
        <v>0</v>
      </c>
      <c r="F296" s="623">
        <f>'Input-IS Y9'!F256</f>
        <v>0</v>
      </c>
      <c r="G296" s="623">
        <f>'Input-IS Y9'!G256</f>
        <v>0</v>
      </c>
      <c r="H296" s="623">
        <f>'Input-IS Y9'!H256</f>
        <v>0</v>
      </c>
      <c r="I296" s="623">
        <f>'Input-IS Y9'!I256</f>
        <v>0</v>
      </c>
      <c r="J296" s="623">
        <f>'Input-IS Y9'!J256</f>
        <v>0</v>
      </c>
    </row>
    <row r="297" spans="2:10">
      <c r="B297" s="433" t="s">
        <v>52</v>
      </c>
      <c r="C297" s="442"/>
      <c r="D297" s="626" t="e">
        <f t="shared" ref="D297:J297" si="88">IF(D291="","",(D296/$C$296))</f>
        <v>#DIV/0!</v>
      </c>
      <c r="E297" s="626" t="e">
        <f t="shared" si="88"/>
        <v>#DIV/0!</v>
      </c>
      <c r="F297" s="626" t="e">
        <f t="shared" si="88"/>
        <v>#DIV/0!</v>
      </c>
      <c r="G297" s="626" t="e">
        <f t="shared" si="88"/>
        <v>#DIV/0!</v>
      </c>
      <c r="H297" s="626" t="str">
        <f t="shared" si="88"/>
        <v/>
      </c>
      <c r="I297" s="626" t="str">
        <f t="shared" si="88"/>
        <v/>
      </c>
      <c r="J297" s="626" t="str">
        <f t="shared" si="88"/>
        <v/>
      </c>
    </row>
    <row r="298" spans="2:10">
      <c r="B298" s="433" t="s">
        <v>53</v>
      </c>
      <c r="C298" s="442"/>
      <c r="D298" s="632" t="e">
        <f t="shared" ref="D298:J298" si="89">IF(D291="","",(D292/D$296))</f>
        <v>#DIV/0!</v>
      </c>
      <c r="E298" s="632" t="e">
        <f t="shared" si="89"/>
        <v>#DIV/0!</v>
      </c>
      <c r="F298" s="632" t="e">
        <f t="shared" si="89"/>
        <v>#DIV/0!</v>
      </c>
      <c r="G298" s="632" t="e">
        <f t="shared" si="89"/>
        <v>#DIV/0!</v>
      </c>
      <c r="H298" s="632" t="str">
        <f t="shared" si="89"/>
        <v/>
      </c>
      <c r="I298" s="632" t="str">
        <f t="shared" si="89"/>
        <v/>
      </c>
      <c r="J298" s="632" t="str">
        <f t="shared" si="89"/>
        <v/>
      </c>
    </row>
    <row r="299" spans="2:10">
      <c r="B299" s="433" t="s">
        <v>68</v>
      </c>
      <c r="C299" s="442"/>
      <c r="D299" s="632" t="e">
        <f t="shared" ref="D299:J299" si="90">IF(D291="","",((D294/D$296)))</f>
        <v>#DIV/0!</v>
      </c>
      <c r="E299" s="632" t="e">
        <f t="shared" si="90"/>
        <v>#DIV/0!</v>
      </c>
      <c r="F299" s="632" t="e">
        <f t="shared" si="90"/>
        <v>#DIV/0!</v>
      </c>
      <c r="G299" s="632" t="e">
        <f t="shared" si="90"/>
        <v>#DIV/0!</v>
      </c>
      <c r="H299" s="632" t="str">
        <f t="shared" si="90"/>
        <v/>
      </c>
      <c r="I299" s="632" t="str">
        <f t="shared" si="90"/>
        <v/>
      </c>
      <c r="J299" s="632" t="str">
        <f t="shared" si="90"/>
        <v/>
      </c>
    </row>
    <row r="300" spans="2:10" ht="15">
      <c r="B300" s="443"/>
      <c r="C300" s="444"/>
      <c r="D300" s="445"/>
      <c r="E300" s="446"/>
      <c r="F300" s="447"/>
      <c r="G300" s="448"/>
      <c r="H300" s="445"/>
      <c r="I300" s="449"/>
      <c r="J300" s="450"/>
    </row>
    <row r="301" spans="2:10" ht="13.5" thickBot="1">
      <c r="B301" s="437" t="s">
        <v>44</v>
      </c>
      <c r="C301" s="438" t="s">
        <v>1</v>
      </c>
      <c r="D301" s="439" t="str">
        <f t="shared" ref="D301:J301" si="91">D291</f>
        <v>Training</v>
      </c>
      <c r="E301" s="439" t="str">
        <f t="shared" si="91"/>
        <v>Conference</v>
      </c>
      <c r="F301" s="439" t="str">
        <f t="shared" si="91"/>
        <v>Research</v>
      </c>
      <c r="G301" s="439" t="str">
        <f t="shared" si="91"/>
        <v>Publications</v>
      </c>
      <c r="H301" s="439" t="str">
        <f t="shared" si="91"/>
        <v/>
      </c>
      <c r="I301" s="439" t="str">
        <f t="shared" si="91"/>
        <v/>
      </c>
      <c r="J301" s="439" t="str">
        <f t="shared" si="91"/>
        <v/>
      </c>
    </row>
    <row r="302" spans="2:10">
      <c r="B302" s="433" t="s">
        <v>18</v>
      </c>
      <c r="C302" s="623">
        <f>'Input-IS Y9'!C149</f>
        <v>0</v>
      </c>
      <c r="D302" s="623">
        <f>'Input-IS Y9'!D149</f>
        <v>0</v>
      </c>
      <c r="E302" s="623">
        <f>'Input-IS Y9'!E149</f>
        <v>0</v>
      </c>
      <c r="F302" s="623">
        <f>'Input-IS Y9'!F149</f>
        <v>0</v>
      </c>
      <c r="G302" s="623">
        <f>'Input-IS Y9'!G149</f>
        <v>0</v>
      </c>
      <c r="H302" s="623">
        <f>'Input-IS Y9'!H149</f>
        <v>0</v>
      </c>
      <c r="I302" s="623">
        <f>'Input-IS Y9'!I149</f>
        <v>0</v>
      </c>
      <c r="J302" s="623">
        <f>'Input-IS Y9'!J149</f>
        <v>0</v>
      </c>
    </row>
    <row r="303" spans="2:10">
      <c r="B303" s="433" t="s">
        <v>36</v>
      </c>
      <c r="C303" s="623">
        <f>'Input-IS Y9'!C256</f>
        <v>0</v>
      </c>
      <c r="D303" s="623">
        <f>'Input-IS Y9'!D256</f>
        <v>0</v>
      </c>
      <c r="E303" s="623">
        <f>'Input-IS Y9'!E256</f>
        <v>0</v>
      </c>
      <c r="F303" s="623">
        <f>'Input-IS Y9'!F256</f>
        <v>0</v>
      </c>
      <c r="G303" s="623">
        <f>'Input-IS Y9'!G256</f>
        <v>0</v>
      </c>
      <c r="H303" s="623">
        <f>'Input-IS Y9'!H256</f>
        <v>0</v>
      </c>
      <c r="I303" s="623">
        <f>'Input-IS Y9'!I256</f>
        <v>0</v>
      </c>
      <c r="J303" s="623">
        <f>'Input-IS Y9'!J256</f>
        <v>0</v>
      </c>
    </row>
    <row r="304" spans="2:10">
      <c r="B304" s="435" t="s">
        <v>54</v>
      </c>
      <c r="C304" s="626" t="str">
        <f t="shared" ref="C304:J304" si="92">IF(ISERROR(C302/C303),"",C302/C303)</f>
        <v/>
      </c>
      <c r="D304" s="626" t="str">
        <f t="shared" si="92"/>
        <v/>
      </c>
      <c r="E304" s="626" t="str">
        <f t="shared" si="92"/>
        <v/>
      </c>
      <c r="F304" s="626" t="str">
        <f t="shared" si="92"/>
        <v/>
      </c>
      <c r="G304" s="626" t="str">
        <f t="shared" si="92"/>
        <v/>
      </c>
      <c r="H304" s="626" t="str">
        <f t="shared" si="92"/>
        <v/>
      </c>
      <c r="I304" s="626" t="str">
        <f t="shared" si="92"/>
        <v/>
      </c>
      <c r="J304" s="626" t="str">
        <f t="shared" si="92"/>
        <v/>
      </c>
    </row>
    <row r="305" spans="2:10" ht="15">
      <c r="B305" s="24"/>
      <c r="C305" s="23"/>
      <c r="D305" s="207"/>
      <c r="E305" s="23"/>
      <c r="F305" s="23"/>
      <c r="G305" s="23"/>
      <c r="H305" s="23"/>
      <c r="I305" s="23"/>
      <c r="J305" s="23"/>
    </row>
    <row r="307" spans="2:10" ht="15.75">
      <c r="B307" s="25" t="s">
        <v>65</v>
      </c>
    </row>
  </sheetData>
  <sheetProtection password="FA56" sheet="1" objects="1" scenarios="1" formatCells="0" formatColumns="0" formatRows="0"/>
  <conditionalFormatting sqref="D263:D264 D9:D182 D204:D214 D256:D261 D266:D304">
    <cfRule type="expression" dxfId="529" priority="174">
      <formula>$D$9=""</formula>
    </cfRule>
  </conditionalFormatting>
  <conditionalFormatting sqref="E263:E264 E266:E304 E9:E182 E204:E214 E256:E261">
    <cfRule type="expression" dxfId="528" priority="173">
      <formula>$E$9=""</formula>
    </cfRule>
  </conditionalFormatting>
  <conditionalFormatting sqref="F263:F264 F266:F304 F9:F182 F204:F214 F256:F261">
    <cfRule type="expression" dxfId="527" priority="172">
      <formula>$F$9=""</formula>
    </cfRule>
  </conditionalFormatting>
  <conditionalFormatting sqref="G83:J83 G263:G264 G266:G304 G9:G182 G204:G214 G256:G261">
    <cfRule type="expression" dxfId="526" priority="171">
      <formula>$G$9=""</formula>
    </cfRule>
  </conditionalFormatting>
  <conditionalFormatting sqref="H263:H264 H266:H304 H9:H182 H204:H214 H256:H261">
    <cfRule type="expression" dxfId="525" priority="170">
      <formula>$H$9=""</formula>
    </cfRule>
  </conditionalFormatting>
  <conditionalFormatting sqref="I263:I264 I266:I304 I9:I182 I204:I214 I256:I261">
    <cfRule type="expression" dxfId="524" priority="169">
      <formula>$I$9=""</formula>
    </cfRule>
  </conditionalFormatting>
  <conditionalFormatting sqref="J263:J264 J266:J304 J9:J182 J204:J214 J256:J261">
    <cfRule type="expression" dxfId="523" priority="168">
      <formula>$J$9=""</formula>
    </cfRule>
  </conditionalFormatting>
  <conditionalFormatting sqref="D81">
    <cfRule type="expression" dxfId="522" priority="167">
      <formula>$D$9=""</formula>
    </cfRule>
  </conditionalFormatting>
  <conditionalFormatting sqref="E81">
    <cfRule type="expression" dxfId="521" priority="166">
      <formula>$E$9=""</formula>
    </cfRule>
  </conditionalFormatting>
  <conditionalFormatting sqref="F81">
    <cfRule type="expression" dxfId="520" priority="165">
      <formula>$F$9=""</formula>
    </cfRule>
  </conditionalFormatting>
  <conditionalFormatting sqref="G81">
    <cfRule type="expression" dxfId="519" priority="164">
      <formula>$G$9=""</formula>
    </cfRule>
  </conditionalFormatting>
  <conditionalFormatting sqref="H81">
    <cfRule type="expression" dxfId="518" priority="163">
      <formula>$H$9=""</formula>
    </cfRule>
  </conditionalFormatting>
  <conditionalFormatting sqref="I81">
    <cfRule type="expression" dxfId="517" priority="162">
      <formula>$I$9=""</formula>
    </cfRule>
  </conditionalFormatting>
  <conditionalFormatting sqref="J81">
    <cfRule type="expression" dxfId="516" priority="161">
      <formula>$J$9=""</formula>
    </cfRule>
  </conditionalFormatting>
  <conditionalFormatting sqref="D81">
    <cfRule type="expression" dxfId="515" priority="160">
      <formula>$D$9=""</formula>
    </cfRule>
  </conditionalFormatting>
  <conditionalFormatting sqref="E81">
    <cfRule type="expression" dxfId="514" priority="159">
      <formula>$E$9=""</formula>
    </cfRule>
  </conditionalFormatting>
  <conditionalFormatting sqref="F81">
    <cfRule type="expression" dxfId="513" priority="158">
      <formula>$F$9=""</formula>
    </cfRule>
  </conditionalFormatting>
  <conditionalFormatting sqref="G81">
    <cfRule type="expression" dxfId="512" priority="157">
      <formula>$G$9=""</formula>
    </cfRule>
  </conditionalFormatting>
  <conditionalFormatting sqref="H81">
    <cfRule type="expression" dxfId="511" priority="156">
      <formula>$H$9=""</formula>
    </cfRule>
  </conditionalFormatting>
  <conditionalFormatting sqref="I81">
    <cfRule type="expression" dxfId="510" priority="155">
      <formula>$I$9=""</formula>
    </cfRule>
  </conditionalFormatting>
  <conditionalFormatting sqref="J81">
    <cfRule type="expression" dxfId="509" priority="154">
      <formula>$J$9=""</formula>
    </cfRule>
  </conditionalFormatting>
  <conditionalFormatting sqref="D13">
    <cfRule type="expression" dxfId="508" priority="153">
      <formula>$D$9=""</formula>
    </cfRule>
  </conditionalFormatting>
  <conditionalFormatting sqref="E13">
    <cfRule type="expression" dxfId="507" priority="152">
      <formula>$E$9=""</formula>
    </cfRule>
  </conditionalFormatting>
  <conditionalFormatting sqref="F13">
    <cfRule type="expression" dxfId="506" priority="151">
      <formula>$F$9=""</formula>
    </cfRule>
  </conditionalFormatting>
  <conditionalFormatting sqref="G13">
    <cfRule type="expression" dxfId="505" priority="150">
      <formula>$G$9=""</formula>
    </cfRule>
  </conditionalFormatting>
  <conditionalFormatting sqref="H13">
    <cfRule type="expression" dxfId="504" priority="149">
      <formula>$H$9=""</formula>
    </cfRule>
  </conditionalFormatting>
  <conditionalFormatting sqref="I13">
    <cfRule type="expression" dxfId="503" priority="148">
      <formula>$I$9=""</formula>
    </cfRule>
  </conditionalFormatting>
  <conditionalFormatting sqref="J13">
    <cfRule type="expression" dxfId="502" priority="147">
      <formula>$J$9=""</formula>
    </cfRule>
  </conditionalFormatting>
  <conditionalFormatting sqref="D22">
    <cfRule type="expression" dxfId="501" priority="146">
      <formula>$D$9=""</formula>
    </cfRule>
  </conditionalFormatting>
  <conditionalFormatting sqref="E22">
    <cfRule type="expression" dxfId="500" priority="145">
      <formula>$E$9=""</formula>
    </cfRule>
  </conditionalFormatting>
  <conditionalFormatting sqref="F22">
    <cfRule type="expression" dxfId="499" priority="144">
      <formula>$F$9=""</formula>
    </cfRule>
  </conditionalFormatting>
  <conditionalFormatting sqref="G22">
    <cfRule type="expression" dxfId="498" priority="143">
      <formula>$G$9=""</formula>
    </cfRule>
  </conditionalFormatting>
  <conditionalFormatting sqref="H22">
    <cfRule type="expression" dxfId="497" priority="142">
      <formula>$H$9=""</formula>
    </cfRule>
  </conditionalFormatting>
  <conditionalFormatting sqref="I22">
    <cfRule type="expression" dxfId="496" priority="141">
      <formula>$I$9=""</formula>
    </cfRule>
  </conditionalFormatting>
  <conditionalFormatting sqref="J22">
    <cfRule type="expression" dxfId="495" priority="140">
      <formula>$J$9=""</formula>
    </cfRule>
  </conditionalFormatting>
  <conditionalFormatting sqref="E22:J22">
    <cfRule type="expression" dxfId="494" priority="139">
      <formula>$D$9=""</formula>
    </cfRule>
  </conditionalFormatting>
  <conditionalFormatting sqref="D13">
    <cfRule type="expression" dxfId="493" priority="138">
      <formula>$D$9=""</formula>
    </cfRule>
  </conditionalFormatting>
  <conditionalFormatting sqref="E13">
    <cfRule type="expression" dxfId="492" priority="137">
      <formula>$E$9=""</formula>
    </cfRule>
  </conditionalFormatting>
  <conditionalFormatting sqref="F13">
    <cfRule type="expression" dxfId="491" priority="136">
      <formula>$F$9=""</formula>
    </cfRule>
  </conditionalFormatting>
  <conditionalFormatting sqref="G13">
    <cfRule type="expression" dxfId="490" priority="135">
      <formula>$G$9=""</formula>
    </cfRule>
  </conditionalFormatting>
  <conditionalFormatting sqref="H13">
    <cfRule type="expression" dxfId="489" priority="134">
      <formula>$H$9=""</formula>
    </cfRule>
  </conditionalFormatting>
  <conditionalFormatting sqref="I13">
    <cfRule type="expression" dxfId="488" priority="133">
      <formula>$I$9=""</formula>
    </cfRule>
  </conditionalFormatting>
  <conditionalFormatting sqref="J13">
    <cfRule type="expression" dxfId="487" priority="132">
      <formula>$J$9=""</formula>
    </cfRule>
  </conditionalFormatting>
  <conditionalFormatting sqref="D34:D58">
    <cfRule type="expression" dxfId="486" priority="131">
      <formula>$D$9=""</formula>
    </cfRule>
  </conditionalFormatting>
  <conditionalFormatting sqref="E34:E58">
    <cfRule type="expression" dxfId="485" priority="130">
      <formula>$E$9=""</formula>
    </cfRule>
  </conditionalFormatting>
  <conditionalFormatting sqref="F34:F58">
    <cfRule type="expression" dxfId="484" priority="129">
      <formula>$F$9=""</formula>
    </cfRule>
  </conditionalFormatting>
  <conditionalFormatting sqref="G34:G58">
    <cfRule type="expression" dxfId="483" priority="128">
      <formula>$G$9=""</formula>
    </cfRule>
  </conditionalFormatting>
  <conditionalFormatting sqref="H34:H58">
    <cfRule type="expression" dxfId="482" priority="127">
      <formula>$H$9=""</formula>
    </cfRule>
  </conditionalFormatting>
  <conditionalFormatting sqref="I34:I58">
    <cfRule type="expression" dxfId="481" priority="126">
      <formula>$I$9=""</formula>
    </cfRule>
  </conditionalFormatting>
  <conditionalFormatting sqref="J34:J58">
    <cfRule type="expression" dxfId="480" priority="125">
      <formula>$J$9=""</formula>
    </cfRule>
  </conditionalFormatting>
  <conditionalFormatting sqref="D34:D58">
    <cfRule type="expression" dxfId="479" priority="124">
      <formula>$D$9=""</formula>
    </cfRule>
  </conditionalFormatting>
  <conditionalFormatting sqref="E34:E58">
    <cfRule type="expression" dxfId="478" priority="123">
      <formula>$E$9=""</formula>
    </cfRule>
  </conditionalFormatting>
  <conditionalFormatting sqref="F34:F58">
    <cfRule type="expression" dxfId="477" priority="122">
      <formula>$F$9=""</formula>
    </cfRule>
  </conditionalFormatting>
  <conditionalFormatting sqref="G34:G58">
    <cfRule type="expression" dxfId="476" priority="121">
      <formula>$G$9=""</formula>
    </cfRule>
  </conditionalFormatting>
  <conditionalFormatting sqref="H34:H58">
    <cfRule type="expression" dxfId="475" priority="120">
      <formula>$H$9=""</formula>
    </cfRule>
  </conditionalFormatting>
  <conditionalFormatting sqref="I34:I58">
    <cfRule type="expression" dxfId="474" priority="119">
      <formula>$I$9=""</formula>
    </cfRule>
  </conditionalFormatting>
  <conditionalFormatting sqref="J34:J58">
    <cfRule type="expression" dxfId="473" priority="118">
      <formula>$J$9=""</formula>
    </cfRule>
  </conditionalFormatting>
  <conditionalFormatting sqref="D84:D102">
    <cfRule type="expression" dxfId="472" priority="117">
      <formula>$D$9=""</formula>
    </cfRule>
  </conditionalFormatting>
  <conditionalFormatting sqref="E84:E102">
    <cfRule type="expression" dxfId="471" priority="116">
      <formula>$E$9=""</formula>
    </cfRule>
  </conditionalFormatting>
  <conditionalFormatting sqref="F84:F102">
    <cfRule type="expression" dxfId="470" priority="115">
      <formula>$F$9=""</formula>
    </cfRule>
  </conditionalFormatting>
  <conditionalFormatting sqref="G84:G102">
    <cfRule type="expression" dxfId="469" priority="114">
      <formula>$G$9=""</formula>
    </cfRule>
  </conditionalFormatting>
  <conditionalFormatting sqref="H84:H102">
    <cfRule type="expression" dxfId="468" priority="113">
      <formula>$H$9=""</formula>
    </cfRule>
  </conditionalFormatting>
  <conditionalFormatting sqref="I84:I102">
    <cfRule type="expression" dxfId="467" priority="112">
      <formula>$I$9=""</formula>
    </cfRule>
  </conditionalFormatting>
  <conditionalFormatting sqref="J84:J102">
    <cfRule type="expression" dxfId="466" priority="111">
      <formula>$J$9=""</formula>
    </cfRule>
  </conditionalFormatting>
  <conditionalFormatting sqref="D155:D182 D204">
    <cfRule type="expression" dxfId="465" priority="110">
      <formula>$D$9=""</formula>
    </cfRule>
  </conditionalFormatting>
  <conditionalFormatting sqref="E155:E182 E204">
    <cfRule type="expression" dxfId="464" priority="109">
      <formula>$E$9=""</formula>
    </cfRule>
  </conditionalFormatting>
  <conditionalFormatting sqref="F155:F182 F204">
    <cfRule type="expression" dxfId="463" priority="108">
      <formula>$F$9=""</formula>
    </cfRule>
  </conditionalFormatting>
  <conditionalFormatting sqref="G155:G182 G204">
    <cfRule type="expression" dxfId="462" priority="107">
      <formula>$G$9=""</formula>
    </cfRule>
  </conditionalFormatting>
  <conditionalFormatting sqref="H155:H182 H204">
    <cfRule type="expression" dxfId="461" priority="106">
      <formula>$H$9=""</formula>
    </cfRule>
  </conditionalFormatting>
  <conditionalFormatting sqref="I155:I182 I204">
    <cfRule type="expression" dxfId="460" priority="105">
      <formula>$I$9=""</formula>
    </cfRule>
  </conditionalFormatting>
  <conditionalFormatting sqref="J155:J182 J204">
    <cfRule type="expression" dxfId="459" priority="104">
      <formula>$J$9=""</formula>
    </cfRule>
  </conditionalFormatting>
  <conditionalFormatting sqref="D83:J83">
    <cfRule type="expression" dxfId="458" priority="96">
      <formula>$D$9=""</formula>
    </cfRule>
  </conditionalFormatting>
  <conditionalFormatting sqref="D104">
    <cfRule type="expression" dxfId="457" priority="95">
      <formula>$D$9=""</formula>
    </cfRule>
  </conditionalFormatting>
  <conditionalFormatting sqref="D10">
    <cfRule type="expression" dxfId="456" priority="94">
      <formula>$D$9=""</formula>
    </cfRule>
  </conditionalFormatting>
  <conditionalFormatting sqref="E10">
    <cfRule type="expression" dxfId="455" priority="93">
      <formula>$E$9=""</formula>
    </cfRule>
  </conditionalFormatting>
  <conditionalFormatting sqref="F10">
    <cfRule type="expression" dxfId="454" priority="92">
      <formula>$F$9=""</formula>
    </cfRule>
  </conditionalFormatting>
  <conditionalFormatting sqref="G10">
    <cfRule type="expression" dxfId="453" priority="91">
      <formula>$G$9=""</formula>
    </cfRule>
  </conditionalFormatting>
  <conditionalFormatting sqref="H10">
    <cfRule type="expression" dxfId="452" priority="90">
      <formula>$H$9=""</formula>
    </cfRule>
  </conditionalFormatting>
  <conditionalFormatting sqref="I10">
    <cfRule type="expression" dxfId="451" priority="89">
      <formula>$I$9=""</formula>
    </cfRule>
  </conditionalFormatting>
  <conditionalFormatting sqref="J10">
    <cfRule type="expression" dxfId="450" priority="88">
      <formula>$J$9=""</formula>
    </cfRule>
  </conditionalFormatting>
  <conditionalFormatting sqref="D10">
    <cfRule type="expression" dxfId="449" priority="87">
      <formula>$D$9=""</formula>
    </cfRule>
  </conditionalFormatting>
  <conditionalFormatting sqref="E10">
    <cfRule type="expression" dxfId="448" priority="86">
      <formula>$E$9=""</formula>
    </cfRule>
  </conditionalFormatting>
  <conditionalFormatting sqref="F10">
    <cfRule type="expression" dxfId="447" priority="85">
      <formula>$F$9=""</formula>
    </cfRule>
  </conditionalFormatting>
  <conditionalFormatting sqref="G10">
    <cfRule type="expression" dxfId="446" priority="84">
      <formula>$G$9=""</formula>
    </cfRule>
  </conditionalFormatting>
  <conditionalFormatting sqref="H10">
    <cfRule type="expression" dxfId="445" priority="83">
      <formula>$H$9=""</formula>
    </cfRule>
  </conditionalFormatting>
  <conditionalFormatting sqref="I10">
    <cfRule type="expression" dxfId="444" priority="82">
      <formula>$I$9=""</formula>
    </cfRule>
  </conditionalFormatting>
  <conditionalFormatting sqref="J10">
    <cfRule type="expression" dxfId="443" priority="81">
      <formula>$J$9=""</formula>
    </cfRule>
  </conditionalFormatting>
  <conditionalFormatting sqref="D10">
    <cfRule type="expression" dxfId="442" priority="80">
      <formula>$D$9=""</formula>
    </cfRule>
  </conditionalFormatting>
  <conditionalFormatting sqref="E10">
    <cfRule type="expression" dxfId="441" priority="79">
      <formula>$E$9=""</formula>
    </cfRule>
  </conditionalFormatting>
  <conditionalFormatting sqref="F10">
    <cfRule type="expression" dxfId="440" priority="78">
      <formula>$F$9=""</formula>
    </cfRule>
  </conditionalFormatting>
  <conditionalFormatting sqref="G10">
    <cfRule type="expression" dxfId="439" priority="77">
      <formula>$G$9=""</formula>
    </cfRule>
  </conditionalFormatting>
  <conditionalFormatting sqref="H10">
    <cfRule type="expression" dxfId="438" priority="76">
      <formula>$H$9=""</formula>
    </cfRule>
  </conditionalFormatting>
  <conditionalFormatting sqref="I10">
    <cfRule type="expression" dxfId="437" priority="75">
      <formula>$I$9=""</formula>
    </cfRule>
  </conditionalFormatting>
  <conditionalFormatting sqref="J10">
    <cfRule type="expression" dxfId="436" priority="74">
      <formula>$J$9=""</formula>
    </cfRule>
  </conditionalFormatting>
  <conditionalFormatting sqref="C289">
    <cfRule type="cellIs" dxfId="435" priority="73" operator="greaterThan">
      <formula>0</formula>
    </cfRule>
  </conditionalFormatting>
  <conditionalFormatting sqref="C268:J273 D266:J267 C292:J299 C302:J304 C282:J289 C276:J279">
    <cfRule type="containsErrors" dxfId="434" priority="72">
      <formula>ISERROR(C266)</formula>
    </cfRule>
  </conditionalFormatting>
  <conditionalFormatting sqref="D279:J279">
    <cfRule type="containsErrors" dxfId="433" priority="64">
      <formula>ISERROR(D279)</formula>
    </cfRule>
  </conditionalFormatting>
  <conditionalFormatting sqref="H279">
    <cfRule type="expression" dxfId="432" priority="63">
      <formula>$H$9=""</formula>
    </cfRule>
  </conditionalFormatting>
  <conditionalFormatting sqref="I279">
    <cfRule type="expression" dxfId="431" priority="62">
      <formula>$I$9=""</formula>
    </cfRule>
  </conditionalFormatting>
  <conditionalFormatting sqref="J279">
    <cfRule type="expression" dxfId="430" priority="61">
      <formula>$J$9=""</formula>
    </cfRule>
  </conditionalFormatting>
  <conditionalFormatting sqref="G279">
    <cfRule type="expression" dxfId="429" priority="60">
      <formula>$G$9=""</formula>
    </cfRule>
  </conditionalFormatting>
  <conditionalFormatting sqref="F279">
    <cfRule type="expression" dxfId="428" priority="59">
      <formula>$F$9=""</formula>
    </cfRule>
  </conditionalFormatting>
  <conditionalFormatting sqref="E279">
    <cfRule type="expression" dxfId="427" priority="58">
      <formula>$E$9=""</formula>
    </cfRule>
  </conditionalFormatting>
  <conditionalFormatting sqref="D279">
    <cfRule type="expression" dxfId="426" priority="57">
      <formula>$D$9=""</formula>
    </cfRule>
  </conditionalFormatting>
  <conditionalFormatting sqref="D183:D203">
    <cfRule type="expression" dxfId="425" priority="56">
      <formula>$D$9=""</formula>
    </cfRule>
  </conditionalFormatting>
  <conditionalFormatting sqref="E183:E203">
    <cfRule type="expression" dxfId="424" priority="55">
      <formula>$E$9=""</formula>
    </cfRule>
  </conditionalFormatting>
  <conditionalFormatting sqref="F183:F203">
    <cfRule type="expression" dxfId="423" priority="54">
      <formula>$F$9=""</formula>
    </cfRule>
  </conditionalFormatting>
  <conditionalFormatting sqref="G183:G203">
    <cfRule type="expression" dxfId="422" priority="53">
      <formula>$G$9=""</formula>
    </cfRule>
  </conditionalFormatting>
  <conditionalFormatting sqref="H183:H203">
    <cfRule type="expression" dxfId="421" priority="52">
      <formula>$H$9=""</formula>
    </cfRule>
  </conditionalFormatting>
  <conditionalFormatting sqref="I183:I203">
    <cfRule type="expression" dxfId="420" priority="51">
      <formula>$I$9=""</formula>
    </cfRule>
  </conditionalFormatting>
  <conditionalFormatting sqref="J183:J203">
    <cfRule type="expression" dxfId="419" priority="50">
      <formula>$J$9=""</formula>
    </cfRule>
  </conditionalFormatting>
  <conditionalFormatting sqref="D183:D203">
    <cfRule type="expression" dxfId="418" priority="49">
      <formula>$D$9=""</formula>
    </cfRule>
  </conditionalFormatting>
  <conditionalFormatting sqref="E183:E203">
    <cfRule type="expression" dxfId="417" priority="48">
      <formula>$E$9=""</formula>
    </cfRule>
  </conditionalFormatting>
  <conditionalFormatting sqref="F183:F203">
    <cfRule type="expression" dxfId="416" priority="47">
      <formula>$F$9=""</formula>
    </cfRule>
  </conditionalFormatting>
  <conditionalFormatting sqref="G183:G203">
    <cfRule type="expression" dxfId="415" priority="46">
      <formula>$G$9=""</formula>
    </cfRule>
  </conditionalFormatting>
  <conditionalFormatting sqref="H183:H203">
    <cfRule type="expression" dxfId="414" priority="45">
      <formula>$H$9=""</formula>
    </cfRule>
  </conditionalFormatting>
  <conditionalFormatting sqref="I183:I203">
    <cfRule type="expression" dxfId="413" priority="44">
      <formula>$I$9=""</formula>
    </cfRule>
  </conditionalFormatting>
  <conditionalFormatting sqref="J183:J203">
    <cfRule type="expression" dxfId="412" priority="43">
      <formula>$J$9=""</formula>
    </cfRule>
  </conditionalFormatting>
  <conditionalFormatting sqref="D215:D222">
    <cfRule type="expression" dxfId="411" priority="42">
      <formula>$D$9=""</formula>
    </cfRule>
  </conditionalFormatting>
  <conditionalFormatting sqref="E215:E222">
    <cfRule type="expression" dxfId="410" priority="41">
      <formula>$E$9=""</formula>
    </cfRule>
  </conditionalFormatting>
  <conditionalFormatting sqref="F215:F222">
    <cfRule type="expression" dxfId="409" priority="40">
      <formula>$F$9=""</formula>
    </cfRule>
  </conditionalFormatting>
  <conditionalFormatting sqref="G215:G222">
    <cfRule type="expression" dxfId="408" priority="39">
      <formula>$G$9=""</formula>
    </cfRule>
  </conditionalFormatting>
  <conditionalFormatting sqref="H215:H222">
    <cfRule type="expression" dxfId="407" priority="38">
      <formula>$H$9=""</formula>
    </cfRule>
  </conditionalFormatting>
  <conditionalFormatting sqref="I215:I222">
    <cfRule type="expression" dxfId="406" priority="37">
      <formula>$I$9=""</formula>
    </cfRule>
  </conditionalFormatting>
  <conditionalFormatting sqref="J215:J222">
    <cfRule type="expression" dxfId="405" priority="36">
      <formula>$J$9=""</formula>
    </cfRule>
  </conditionalFormatting>
  <conditionalFormatting sqref="D223:D231">
    <cfRule type="expression" dxfId="404" priority="35">
      <formula>$D$9=""</formula>
    </cfRule>
  </conditionalFormatting>
  <conditionalFormatting sqref="E223:E231">
    <cfRule type="expression" dxfId="403" priority="34">
      <formula>$E$9=""</formula>
    </cfRule>
  </conditionalFormatting>
  <conditionalFormatting sqref="F223:F231">
    <cfRule type="expression" dxfId="402" priority="33">
      <formula>$F$9=""</formula>
    </cfRule>
  </conditionalFormatting>
  <conditionalFormatting sqref="G223:G231">
    <cfRule type="expression" dxfId="401" priority="32">
      <formula>$G$9=""</formula>
    </cfRule>
  </conditionalFormatting>
  <conditionalFormatting sqref="H223:H231">
    <cfRule type="expression" dxfId="400" priority="31">
      <formula>$H$9=""</formula>
    </cfRule>
  </conditionalFormatting>
  <conditionalFormatting sqref="I223:I231">
    <cfRule type="expression" dxfId="399" priority="30">
      <formula>$I$9=""</formula>
    </cfRule>
  </conditionalFormatting>
  <conditionalFormatting sqref="J223:J231">
    <cfRule type="expression" dxfId="398" priority="29">
      <formula>$J$9=""</formula>
    </cfRule>
  </conditionalFormatting>
  <conditionalFormatting sqref="D232:D239">
    <cfRule type="expression" dxfId="397" priority="28">
      <formula>$D$9=""</formula>
    </cfRule>
  </conditionalFormatting>
  <conditionalFormatting sqref="E232:E239">
    <cfRule type="expression" dxfId="396" priority="27">
      <formula>$E$9=""</formula>
    </cfRule>
  </conditionalFormatting>
  <conditionalFormatting sqref="F232:F239">
    <cfRule type="expression" dxfId="395" priority="26">
      <formula>$F$9=""</formula>
    </cfRule>
  </conditionalFormatting>
  <conditionalFormatting sqref="G232:G239">
    <cfRule type="expression" dxfId="394" priority="25">
      <formula>$G$9=""</formula>
    </cfRule>
  </conditionalFormatting>
  <conditionalFormatting sqref="H232:H239">
    <cfRule type="expression" dxfId="393" priority="24">
      <formula>$H$9=""</formula>
    </cfRule>
  </conditionalFormatting>
  <conditionalFormatting sqref="I232:I239">
    <cfRule type="expression" dxfId="392" priority="23">
      <formula>$I$9=""</formula>
    </cfRule>
  </conditionalFormatting>
  <conditionalFormatting sqref="J232:J239">
    <cfRule type="expression" dxfId="391" priority="22">
      <formula>$J$9=""</formula>
    </cfRule>
  </conditionalFormatting>
  <conditionalFormatting sqref="D240:D248">
    <cfRule type="expression" dxfId="390" priority="21">
      <formula>$D$9=""</formula>
    </cfRule>
  </conditionalFormatting>
  <conditionalFormatting sqref="E240:E248">
    <cfRule type="expression" dxfId="389" priority="20">
      <formula>$E$9=""</formula>
    </cfRule>
  </conditionalFormatting>
  <conditionalFormatting sqref="F240:F248">
    <cfRule type="expression" dxfId="388" priority="19">
      <formula>$F$9=""</formula>
    </cfRule>
  </conditionalFormatting>
  <conditionalFormatting sqref="G240:G248">
    <cfRule type="expression" dxfId="387" priority="18">
      <formula>$G$9=""</formula>
    </cfRule>
  </conditionalFormatting>
  <conditionalFormatting sqref="H240:H248">
    <cfRule type="expression" dxfId="386" priority="17">
      <formula>$H$9=""</formula>
    </cfRule>
  </conditionalFormatting>
  <conditionalFormatting sqref="I240:I248">
    <cfRule type="expression" dxfId="385" priority="16">
      <formula>$I$9=""</formula>
    </cfRule>
  </conditionalFormatting>
  <conditionalFormatting sqref="J240:J248">
    <cfRule type="expression" dxfId="384" priority="15">
      <formula>$J$9=""</formula>
    </cfRule>
  </conditionalFormatting>
  <conditionalFormatting sqref="D249:D255">
    <cfRule type="expression" dxfId="383" priority="14">
      <formula>$D$9=""</formula>
    </cfRule>
  </conditionalFormatting>
  <conditionalFormatting sqref="E249:E255">
    <cfRule type="expression" dxfId="382" priority="13">
      <formula>$E$9=""</formula>
    </cfRule>
  </conditionalFormatting>
  <conditionalFormatting sqref="F249:F255">
    <cfRule type="expression" dxfId="381" priority="12">
      <formula>$F$9=""</formula>
    </cfRule>
  </conditionalFormatting>
  <conditionalFormatting sqref="G249:G255">
    <cfRule type="expression" dxfId="380" priority="11">
      <formula>$G$9=""</formula>
    </cfRule>
  </conditionalFormatting>
  <conditionalFormatting sqref="H249:H255">
    <cfRule type="expression" dxfId="379" priority="10">
      <formula>$H$9=""</formula>
    </cfRule>
  </conditionalFormatting>
  <conditionalFormatting sqref="I249:I255">
    <cfRule type="expression" dxfId="378" priority="9">
      <formula>$I$9=""</formula>
    </cfRule>
  </conditionalFormatting>
  <conditionalFormatting sqref="J249:J255">
    <cfRule type="expression" dxfId="377" priority="8">
      <formula>$J$9=""</formula>
    </cfRule>
  </conditionalFormatting>
  <conditionalFormatting sqref="D265">
    <cfRule type="expression" dxfId="376" priority="7">
      <formula>$D$9=""</formula>
    </cfRule>
  </conditionalFormatting>
  <conditionalFormatting sqref="E265">
    <cfRule type="expression" dxfId="375" priority="6">
      <formula>$E$9=""</formula>
    </cfRule>
  </conditionalFormatting>
  <conditionalFormatting sqref="F265">
    <cfRule type="expression" dxfId="374" priority="5">
      <formula>$F$9=""</formula>
    </cfRule>
  </conditionalFormatting>
  <conditionalFormatting sqref="G265">
    <cfRule type="expression" dxfId="373" priority="4">
      <formula>$G$9=""</formula>
    </cfRule>
  </conditionalFormatting>
  <conditionalFormatting sqref="H265">
    <cfRule type="expression" dxfId="372" priority="3">
      <formula>$H$9=""</formula>
    </cfRule>
  </conditionalFormatting>
  <conditionalFormatting sqref="I265">
    <cfRule type="expression" dxfId="371" priority="2">
      <formula>$I$9=""</formula>
    </cfRule>
  </conditionalFormatting>
  <conditionalFormatting sqref="J265">
    <cfRule type="expression" dxfId="370" priority="1">
      <formula>$J$9=""</formula>
    </cfRule>
  </conditionalFormatting>
  <pageMargins left="0.36" right="0.34" top="0.55000000000000004" bottom="1" header="0.5" footer="0.5"/>
  <pageSetup scale="58" orientation="portrait" horizontalDpi="4294967292" verticalDpi="4294967292" r:id="rId1"/>
  <headerFooter alignWithMargins="0"/>
  <ignoredErrors>
    <ignoredError sqref="D138:J138 D118:J119 D127:J128" 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8">
    <tabColor theme="4" tint="-0.499984740745262"/>
  </sheetPr>
  <dimension ref="A1:K307"/>
  <sheetViews>
    <sheetView showGridLines="0" workbookViewId="0">
      <selection activeCell="A28" sqref="A21:XFD28"/>
    </sheetView>
  </sheetViews>
  <sheetFormatPr defaultRowHeight="12.75"/>
  <cols>
    <col min="1" max="1" width="2" style="143" customWidth="1"/>
    <col min="2" max="2" width="40" style="1" customWidth="1"/>
    <col min="3" max="4" width="18.5703125" style="1" customWidth="1"/>
    <col min="5" max="6" width="15.7109375" style="1" customWidth="1"/>
    <col min="7" max="7" width="15.7109375" style="3" customWidth="1"/>
    <col min="8" max="9" width="15.7109375" style="4" customWidth="1"/>
    <col min="10" max="10" width="15.7109375" style="1" customWidth="1"/>
    <col min="11" max="11" width="11.28515625" style="1" bestFit="1" customWidth="1"/>
    <col min="12" max="16384" width="9.140625" style="1"/>
  </cols>
  <sheetData>
    <row r="1" spans="1:10" ht="18" customHeight="1">
      <c r="A1" s="715" t="str">
        <f>IF(Data!B10="","hideme","unhideme")</f>
        <v>unhideme</v>
      </c>
    </row>
    <row r="2" spans="1:10" ht="15" customHeight="1">
      <c r="B2" s="42" t="str">
        <f>Setup!B5</f>
        <v>Product Costing &amp; Financial Performance Tool</v>
      </c>
      <c r="G2" s="653"/>
      <c r="H2" s="1"/>
      <c r="I2" s="1"/>
    </row>
    <row r="3" spans="1:10" ht="15" customHeight="1">
      <c r="B3" s="44"/>
      <c r="G3" s="1"/>
      <c r="H3" s="1"/>
      <c r="I3" s="1"/>
    </row>
    <row r="4" spans="1:10" ht="15" customHeight="1">
      <c r="B4" s="44" t="str">
        <f>'Input-IS Y1'!B4</f>
        <v>3. INCOME STATEMENT INPUT BY YEAR</v>
      </c>
      <c r="G4" s="1"/>
      <c r="H4" s="1"/>
      <c r="I4" s="1"/>
    </row>
    <row r="5" spans="1:10" ht="14.25">
      <c r="A5" s="144"/>
      <c r="B5" s="10"/>
    </row>
    <row r="6" spans="1:10" ht="20.25" customHeight="1">
      <c r="A6" s="144"/>
      <c r="B6" s="17">
        <f>IF('Balance Sheet Input'!L6="","Select Year 1 on the 'Setup'  page",'Balance Sheet Input'!L6)</f>
        <v>2020</v>
      </c>
    </row>
    <row r="7" spans="1:10" ht="1.5" customHeight="1">
      <c r="A7" s="144"/>
      <c r="B7" s="17"/>
      <c r="D7" s="143">
        <v>3</v>
      </c>
      <c r="E7" s="143">
        <v>4</v>
      </c>
      <c r="F7" s="143">
        <v>5</v>
      </c>
      <c r="G7" s="143">
        <v>6</v>
      </c>
      <c r="H7" s="143">
        <v>7</v>
      </c>
      <c r="I7" s="143">
        <v>8</v>
      </c>
      <c r="J7" s="143">
        <v>9</v>
      </c>
    </row>
    <row r="8" spans="1:10" ht="20.25" customHeight="1">
      <c r="A8" s="144"/>
      <c r="B8" s="17"/>
      <c r="D8" s="143"/>
      <c r="E8" s="143"/>
      <c r="F8" s="143"/>
      <c r="G8" s="143"/>
      <c r="H8" s="143"/>
      <c r="I8" s="143"/>
      <c r="J8" s="143"/>
    </row>
    <row r="9" spans="1:10" ht="27.75" customHeight="1">
      <c r="B9" s="118" t="s">
        <v>218</v>
      </c>
      <c r="C9" s="119" t="s">
        <v>1</v>
      </c>
      <c r="D9" s="119" t="str">
        <f>IF(Setup!$C23="","",Setup!$C23)</f>
        <v>Training</v>
      </c>
      <c r="E9" s="119" t="str">
        <f>IF(Setup!$C24="","",Setup!$C24)</f>
        <v>Conference</v>
      </c>
      <c r="F9" s="119" t="str">
        <f>IF(Setup!$C25="","",Setup!$C25)</f>
        <v>Research</v>
      </c>
      <c r="G9" s="119" t="str">
        <f>IF(Setup!$C26="","",Setup!$C26)</f>
        <v>Publications</v>
      </c>
      <c r="H9" s="119" t="str">
        <f>IF(Setup!$C27="","",Setup!$C27)</f>
        <v/>
      </c>
      <c r="I9" s="119" t="str">
        <f>IF(Setup!$C28="","",Setup!$C28)</f>
        <v/>
      </c>
      <c r="J9" s="119" t="str">
        <f>IF(Setup!$C29="","",Setup!$C29)</f>
        <v/>
      </c>
    </row>
    <row r="10" spans="1:10">
      <c r="B10" s="401" t="str">
        <f>IF(ISERROR(VLOOKUP(Setup!$A$163,Setup!$A$158:B162,2)),"",(VLOOKUP(Setup!$A$163,Setup!$A$158:B162,2)))</f>
        <v>% Contribution to Direct Revenue</v>
      </c>
      <c r="C10" s="402" t="e">
        <f>SUM(D10:J10)</f>
        <v>#DIV/0!</v>
      </c>
      <c r="D10" s="402" t="e">
        <f>IF(D9="",0,VLOOKUP($B$10,$B$13:$J$16,D7,0))</f>
        <v>#DIV/0!</v>
      </c>
      <c r="E10" s="402" t="e">
        <f t="shared" ref="E10:J10" si="0">IF(E9="",0,VLOOKUP($B$10,$B$13:$J$16,E7,0))</f>
        <v>#DIV/0!</v>
      </c>
      <c r="F10" s="402" t="e">
        <f t="shared" si="0"/>
        <v>#DIV/0!</v>
      </c>
      <c r="G10" s="402" t="e">
        <f t="shared" si="0"/>
        <v>#DIV/0!</v>
      </c>
      <c r="H10" s="402">
        <f t="shared" si="0"/>
        <v>0</v>
      </c>
      <c r="I10" s="402">
        <f t="shared" si="0"/>
        <v>0</v>
      </c>
      <c r="J10" s="402">
        <f t="shared" si="0"/>
        <v>0</v>
      </c>
    </row>
    <row r="11" spans="1:10">
      <c r="G11" s="1"/>
      <c r="H11" s="1"/>
      <c r="I11" s="1"/>
    </row>
    <row r="12" spans="1:10" ht="22.5" hidden="1" customHeight="1">
      <c r="B12" s="13" t="s">
        <v>29</v>
      </c>
      <c r="C12" s="400" t="s">
        <v>1</v>
      </c>
      <c r="D12" s="70" t="str">
        <f>D$29</f>
        <v>Training</v>
      </c>
      <c r="E12" s="70" t="str">
        <f t="shared" ref="E12:J12" si="1">E$29</f>
        <v>Conference</v>
      </c>
      <c r="F12" s="70" t="str">
        <f t="shared" si="1"/>
        <v>Research</v>
      </c>
      <c r="G12" s="70" t="str">
        <f t="shared" si="1"/>
        <v>Publications</v>
      </c>
      <c r="H12" s="70" t="str">
        <f t="shared" si="1"/>
        <v/>
      </c>
      <c r="I12" s="70" t="str">
        <f t="shared" si="1"/>
        <v/>
      </c>
      <c r="J12" s="70" t="str">
        <f t="shared" si="1"/>
        <v/>
      </c>
    </row>
    <row r="13" spans="1:10" hidden="1">
      <c r="A13" s="143">
        <v>1</v>
      </c>
      <c r="B13" s="2" t="s">
        <v>123</v>
      </c>
      <c r="C13" s="343">
        <f>SUM(D13:J13)</f>
        <v>0</v>
      </c>
      <c r="D13" s="342" t="str">
        <f>IF($B$10="Staff Time",VLOOKUP($B$6,Setup!$C$120:$K$131,D$7,0),"")</f>
        <v/>
      </c>
      <c r="E13" s="342" t="str">
        <f>IF($B$10="Staff Time",VLOOKUP($B$6,Setup!$C$120:$K$131,E$7,0),"")</f>
        <v/>
      </c>
      <c r="F13" s="342" t="str">
        <f>IF($B$10="Staff Time",VLOOKUP($B$6,Setup!$C$120:$K$131,F$7,0),"")</f>
        <v/>
      </c>
      <c r="G13" s="342" t="str">
        <f>IF($B$10="Staff Time",VLOOKUP($B$6,Setup!$C$120:$K$131,G$7,0),"")</f>
        <v/>
      </c>
      <c r="H13" s="342" t="str">
        <f>IF($B$10="Staff Time",VLOOKUP($B$6,Setup!$C$120:$K$131,H$7,0),"")</f>
        <v/>
      </c>
      <c r="I13" s="342" t="str">
        <f>IF($B$10="Staff Time",VLOOKUP($B$6,Setup!$C$120:$K$131,I$7,0),"")</f>
        <v/>
      </c>
      <c r="J13" s="342" t="str">
        <f>IF($B$10="Staff Time",VLOOKUP($B$6,Setup!$C$120:$K$131,J$7,0),"")</f>
        <v/>
      </c>
    </row>
    <row r="14" spans="1:10" hidden="1">
      <c r="A14" s="143">
        <v>2</v>
      </c>
      <c r="B14" s="2" t="s">
        <v>122</v>
      </c>
      <c r="C14" s="343" t="e">
        <f>SUM(D14:J14)</f>
        <v>#DIV/0!</v>
      </c>
      <c r="D14" s="342" t="e">
        <f t="shared" ref="D14:J14" si="2">(D33+D83)/($C$33+$C$83)</f>
        <v>#DIV/0!</v>
      </c>
      <c r="E14" s="342" t="e">
        <f t="shared" si="2"/>
        <v>#DIV/0!</v>
      </c>
      <c r="F14" s="342" t="e">
        <f t="shared" si="2"/>
        <v>#DIV/0!</v>
      </c>
      <c r="G14" s="342" t="e">
        <f t="shared" si="2"/>
        <v>#DIV/0!</v>
      </c>
      <c r="H14" s="342" t="e">
        <f t="shared" si="2"/>
        <v>#DIV/0!</v>
      </c>
      <c r="I14" s="342" t="e">
        <f t="shared" si="2"/>
        <v>#DIV/0!</v>
      </c>
      <c r="J14" s="342" t="e">
        <f t="shared" si="2"/>
        <v>#DIV/0!</v>
      </c>
    </row>
    <row r="15" spans="1:10" hidden="1">
      <c r="A15" s="143">
        <v>3</v>
      </c>
      <c r="B15" s="2" t="s">
        <v>124</v>
      </c>
      <c r="C15" s="343" t="e">
        <f>SUM(D15:J15)</f>
        <v>#DIV/0!</v>
      </c>
      <c r="D15" s="342" t="e">
        <f>D154/$C$154</f>
        <v>#DIV/0!</v>
      </c>
      <c r="E15" s="342" t="e">
        <f t="shared" ref="E15:J15" si="3">E154/$C$154</f>
        <v>#DIV/0!</v>
      </c>
      <c r="F15" s="342" t="e">
        <f t="shared" si="3"/>
        <v>#DIV/0!</v>
      </c>
      <c r="G15" s="342" t="e">
        <f t="shared" si="3"/>
        <v>#DIV/0!</v>
      </c>
      <c r="H15" s="342" t="e">
        <f t="shared" si="3"/>
        <v>#DIV/0!</v>
      </c>
      <c r="I15" s="342" t="e">
        <f t="shared" si="3"/>
        <v>#DIV/0!</v>
      </c>
      <c r="J15" s="342" t="e">
        <f t="shared" si="3"/>
        <v>#DIV/0!</v>
      </c>
    </row>
    <row r="16" spans="1:10" hidden="1">
      <c r="A16" s="143">
        <v>4</v>
      </c>
      <c r="B16" s="2" t="s">
        <v>125</v>
      </c>
      <c r="C16" s="343">
        <f>SUM(D16:J16)</f>
        <v>1</v>
      </c>
      <c r="D16" s="342">
        <f>IF(D12="",0,1/COUNTA(Setup!$C$23:$C$29))</f>
        <v>0.25</v>
      </c>
      <c r="E16" s="342">
        <f>IF(E12="",0,1/COUNTA(Setup!$C$23:$C$29))</f>
        <v>0.25</v>
      </c>
      <c r="F16" s="342">
        <f>IF(F12="",0,1/COUNTA(Setup!$C$23:$C$29))</f>
        <v>0.25</v>
      </c>
      <c r="G16" s="342">
        <f>IF(G12="",0,1/COUNTA(Setup!$C$23:$C$29))</f>
        <v>0.25</v>
      </c>
      <c r="H16" s="342">
        <f>IF(H12="",0,1/COUNTA(Setup!$C$23:$C$29))</f>
        <v>0</v>
      </c>
      <c r="I16" s="342">
        <f>IF(I12="",0,1/COUNTA(Setup!$C$23:$C$29))</f>
        <v>0</v>
      </c>
      <c r="J16" s="342">
        <f>IF(J12="",0,1/COUNTA(Setup!$C$23:$C$29))</f>
        <v>0</v>
      </c>
    </row>
    <row r="17" spans="2:10" hidden="1"/>
    <row r="18" spans="2:10" ht="27.75" customHeight="1">
      <c r="B18" s="118" t="s">
        <v>219</v>
      </c>
      <c r="C18" s="119" t="s">
        <v>1</v>
      </c>
      <c r="D18" s="119" t="str">
        <f>D9</f>
        <v>Training</v>
      </c>
      <c r="E18" s="119" t="str">
        <f t="shared" ref="E18:J18" si="4">E9</f>
        <v>Conference</v>
      </c>
      <c r="F18" s="119" t="str">
        <f t="shared" si="4"/>
        <v>Research</v>
      </c>
      <c r="G18" s="119" t="str">
        <f t="shared" si="4"/>
        <v>Publications</v>
      </c>
      <c r="H18" s="119" t="str">
        <f t="shared" si="4"/>
        <v/>
      </c>
      <c r="I18" s="119" t="str">
        <f t="shared" si="4"/>
        <v/>
      </c>
      <c r="J18" s="119" t="str">
        <f t="shared" si="4"/>
        <v/>
      </c>
    </row>
    <row r="19" spans="2:10">
      <c r="B19" s="401" t="str">
        <f>IF(ISERROR(VLOOKUP(Setup!$A$165,Setup!$A$158:B162,2)),"",(VLOOKUP(Setup!$A$165,Setup!$A$158:B162,2)))</f>
        <v>% Contribution to Direct Expenses</v>
      </c>
      <c r="C19" s="402" t="e">
        <f>SUM(D19:J19)</f>
        <v>#DIV/0!</v>
      </c>
      <c r="D19" s="402" t="e">
        <f>IF(D18="",0,VLOOKUP($B$19,$B$22:$J$25,D7,0))</f>
        <v>#DIV/0!</v>
      </c>
      <c r="E19" s="402" t="e">
        <f t="shared" ref="E19:J19" si="5">IF(E18="",0,VLOOKUP($B$19,$B$22:$J$25,E7,0))</f>
        <v>#DIV/0!</v>
      </c>
      <c r="F19" s="402" t="e">
        <f t="shared" si="5"/>
        <v>#DIV/0!</v>
      </c>
      <c r="G19" s="402" t="e">
        <f t="shared" si="5"/>
        <v>#DIV/0!</v>
      </c>
      <c r="H19" s="402">
        <f t="shared" si="5"/>
        <v>0</v>
      </c>
      <c r="I19" s="402">
        <f t="shared" si="5"/>
        <v>0</v>
      </c>
      <c r="J19" s="402">
        <f t="shared" si="5"/>
        <v>0</v>
      </c>
    </row>
    <row r="20" spans="2:10">
      <c r="G20" s="1"/>
      <c r="H20" s="1"/>
      <c r="I20" s="1"/>
    </row>
    <row r="21" spans="2:10" ht="22.5" hidden="1" customHeight="1">
      <c r="B21" s="13" t="s">
        <v>29</v>
      </c>
      <c r="C21" s="400" t="s">
        <v>1</v>
      </c>
      <c r="D21" s="70" t="str">
        <f>D$9</f>
        <v>Training</v>
      </c>
      <c r="E21" s="70" t="str">
        <f t="shared" ref="E21:J21" si="6">E$9</f>
        <v>Conference</v>
      </c>
      <c r="F21" s="70" t="str">
        <f t="shared" si="6"/>
        <v>Research</v>
      </c>
      <c r="G21" s="70" t="str">
        <f t="shared" si="6"/>
        <v>Publications</v>
      </c>
      <c r="H21" s="70" t="str">
        <f t="shared" si="6"/>
        <v/>
      </c>
      <c r="I21" s="70" t="str">
        <f t="shared" si="6"/>
        <v/>
      </c>
      <c r="J21" s="70" t="str">
        <f t="shared" si="6"/>
        <v/>
      </c>
    </row>
    <row r="22" spans="2:10" hidden="1">
      <c r="B22" s="2" t="s">
        <v>123</v>
      </c>
      <c r="C22" s="343">
        <f>SUM(D22:J22)</f>
        <v>0</v>
      </c>
      <c r="D22" s="342" t="str">
        <f>IF($B$19="Staff Time",VLOOKUP($B$6,Setup!$C$120:$K$131,D$7,0),"")</f>
        <v/>
      </c>
      <c r="E22" s="342" t="str">
        <f>IF($B$19="Staff Time",VLOOKUP($B$6,Setup!$C$120:$K$131,E$7,0),"")</f>
        <v/>
      </c>
      <c r="F22" s="342" t="str">
        <f>IF($B$19="Staff Time",VLOOKUP($B$6,Setup!$C$120:$K$131,F$7,0),"")</f>
        <v/>
      </c>
      <c r="G22" s="342" t="str">
        <f>IF($B$19="Staff Time",VLOOKUP($B$6,Setup!$C$120:$K$131,G$7,0),"")</f>
        <v/>
      </c>
      <c r="H22" s="342" t="str">
        <f>IF($B$19="Staff Time",VLOOKUP($B$6,Setup!$C$120:$K$131,H$7,0),"")</f>
        <v/>
      </c>
      <c r="I22" s="342" t="str">
        <f>IF($B$19="Staff Time",VLOOKUP($B$6,Setup!$C$120:$K$131,I$7,0),"")</f>
        <v/>
      </c>
      <c r="J22" s="342" t="str">
        <f>IF($B$19="Staff Time",VLOOKUP($B$6,Setup!$C$120:$K$131,J$7,0),"")</f>
        <v/>
      </c>
    </row>
    <row r="23" spans="2:10" hidden="1">
      <c r="B23" s="2" t="s">
        <v>122</v>
      </c>
      <c r="C23" s="343" t="e">
        <f>SUM(D23:J23)</f>
        <v>#DIV/0!</v>
      </c>
      <c r="D23" s="342" t="e">
        <f t="shared" ref="D23:J23" si="7">(D33+D83)/($C$33+$C$83)</f>
        <v>#DIV/0!</v>
      </c>
      <c r="E23" s="342" t="e">
        <f t="shared" si="7"/>
        <v>#DIV/0!</v>
      </c>
      <c r="F23" s="342" t="e">
        <f t="shared" si="7"/>
        <v>#DIV/0!</v>
      </c>
      <c r="G23" s="342" t="e">
        <f t="shared" si="7"/>
        <v>#DIV/0!</v>
      </c>
      <c r="H23" s="342" t="e">
        <f t="shared" si="7"/>
        <v>#DIV/0!</v>
      </c>
      <c r="I23" s="342" t="e">
        <f t="shared" si="7"/>
        <v>#DIV/0!</v>
      </c>
      <c r="J23" s="342" t="e">
        <f t="shared" si="7"/>
        <v>#DIV/0!</v>
      </c>
    </row>
    <row r="24" spans="2:10" hidden="1">
      <c r="B24" s="2" t="s">
        <v>124</v>
      </c>
      <c r="C24" s="343" t="e">
        <f>SUM(D24:J24)</f>
        <v>#DIV/0!</v>
      </c>
      <c r="D24" s="342" t="e">
        <f>D154/$C$154</f>
        <v>#DIV/0!</v>
      </c>
      <c r="E24" s="342" t="e">
        <f t="shared" ref="E24:J24" si="8">E154/$C$154</f>
        <v>#DIV/0!</v>
      </c>
      <c r="F24" s="342" t="e">
        <f t="shared" si="8"/>
        <v>#DIV/0!</v>
      </c>
      <c r="G24" s="342" t="e">
        <f t="shared" si="8"/>
        <v>#DIV/0!</v>
      </c>
      <c r="H24" s="342" t="e">
        <f t="shared" si="8"/>
        <v>#DIV/0!</v>
      </c>
      <c r="I24" s="342" t="e">
        <f t="shared" si="8"/>
        <v>#DIV/0!</v>
      </c>
      <c r="J24" s="342" t="e">
        <f t="shared" si="8"/>
        <v>#DIV/0!</v>
      </c>
    </row>
    <row r="25" spans="2:10" hidden="1">
      <c r="B25" s="2" t="s">
        <v>125</v>
      </c>
      <c r="C25" s="343">
        <f>SUM(D25:J25)</f>
        <v>1</v>
      </c>
      <c r="D25" s="342">
        <f>D16</f>
        <v>0.25</v>
      </c>
      <c r="E25" s="342">
        <f t="shared" ref="E25:J25" si="9">E16</f>
        <v>0.25</v>
      </c>
      <c r="F25" s="342">
        <f t="shared" si="9"/>
        <v>0.25</v>
      </c>
      <c r="G25" s="342">
        <f t="shared" si="9"/>
        <v>0.25</v>
      </c>
      <c r="H25" s="342">
        <f t="shared" si="9"/>
        <v>0</v>
      </c>
      <c r="I25" s="342">
        <f t="shared" si="9"/>
        <v>0</v>
      </c>
      <c r="J25" s="342">
        <f t="shared" si="9"/>
        <v>0</v>
      </c>
    </row>
    <row r="26" spans="2:10" hidden="1"/>
    <row r="27" spans="2:10" hidden="1"/>
    <row r="28" spans="2:10" hidden="1"/>
    <row r="29" spans="2:10" ht="27" customHeight="1" thickBot="1">
      <c r="B29" s="212"/>
      <c r="C29" s="91" t="s">
        <v>1</v>
      </c>
      <c r="D29" s="91" t="str">
        <f>IF(Setup!$C23="","",Setup!$C23)</f>
        <v>Training</v>
      </c>
      <c r="E29" s="91" t="str">
        <f>IF(Setup!$C24="","",Setup!$C24)</f>
        <v>Conference</v>
      </c>
      <c r="F29" s="91" t="str">
        <f>IF(Setup!$C25="","",Setup!$C25)</f>
        <v>Research</v>
      </c>
      <c r="G29" s="91" t="str">
        <f>IF(Setup!$C26="","",Setup!$C26)</f>
        <v>Publications</v>
      </c>
      <c r="H29" s="91" t="str">
        <f>IF(Setup!$C27="","",Setup!$C27)</f>
        <v/>
      </c>
      <c r="I29" s="91" t="str">
        <f>IF(Setup!$C28="","",Setup!$C28)</f>
        <v/>
      </c>
      <c r="J29" s="91" t="str">
        <f>IF(Setup!$C29="","",Setup!$C29)</f>
        <v/>
      </c>
    </row>
    <row r="30" spans="2:10">
      <c r="B30" s="211" t="s">
        <v>21</v>
      </c>
      <c r="C30" s="11"/>
      <c r="D30" s="11"/>
      <c r="E30" s="11"/>
      <c r="F30" s="11"/>
      <c r="G30" s="11"/>
      <c r="H30" s="11"/>
      <c r="I30" s="11"/>
      <c r="J30" s="11"/>
    </row>
    <row r="31" spans="2:10">
      <c r="B31" s="210" t="s">
        <v>39</v>
      </c>
      <c r="C31" s="15"/>
      <c r="D31" s="15"/>
      <c r="E31" s="15"/>
      <c r="F31" s="15"/>
      <c r="G31" s="15"/>
      <c r="H31" s="15"/>
      <c r="I31" s="15"/>
      <c r="J31" s="15"/>
    </row>
    <row r="32" spans="2:10">
      <c r="B32" s="332" t="s">
        <v>10</v>
      </c>
      <c r="C32" s="563">
        <f>C33</f>
        <v>0</v>
      </c>
      <c r="D32" s="563">
        <f t="shared" ref="D32:J32" si="10">D33</f>
        <v>0</v>
      </c>
      <c r="E32" s="563">
        <f t="shared" si="10"/>
        <v>0</v>
      </c>
      <c r="F32" s="563">
        <f t="shared" si="10"/>
        <v>0</v>
      </c>
      <c r="G32" s="563">
        <f t="shared" si="10"/>
        <v>0</v>
      </c>
      <c r="H32" s="563">
        <f t="shared" si="10"/>
        <v>0</v>
      </c>
      <c r="I32" s="563">
        <f t="shared" si="10"/>
        <v>0</v>
      </c>
      <c r="J32" s="563">
        <f t="shared" si="10"/>
        <v>0</v>
      </c>
    </row>
    <row r="33" spans="1:11" s="16" customFormat="1">
      <c r="A33" s="143"/>
      <c r="B33" s="208" t="s">
        <v>232</v>
      </c>
      <c r="C33" s="564">
        <f>SUM(C34:C58)</f>
        <v>0</v>
      </c>
      <c r="D33" s="564">
        <f>SUM(D34:D58)</f>
        <v>0</v>
      </c>
      <c r="E33" s="564">
        <f t="shared" ref="E33:J33" si="11">SUM(E34:E58)</f>
        <v>0</v>
      </c>
      <c r="F33" s="564">
        <f t="shared" si="11"/>
        <v>0</v>
      </c>
      <c r="G33" s="564">
        <f t="shared" si="11"/>
        <v>0</v>
      </c>
      <c r="H33" s="564">
        <f t="shared" si="11"/>
        <v>0</v>
      </c>
      <c r="I33" s="564">
        <f t="shared" si="11"/>
        <v>0</v>
      </c>
      <c r="J33" s="564">
        <f t="shared" si="11"/>
        <v>0</v>
      </c>
      <c r="K33" s="331"/>
    </row>
    <row r="34" spans="1:11" s="16" customFormat="1">
      <c r="A34" s="143"/>
      <c r="B34" s="312" t="str">
        <f>IF('Input-IS Y9'!B34="","",'Input-IS Y9'!B34)</f>
        <v>Donor A</v>
      </c>
      <c r="C34" s="565">
        <f>SUM(D34:J34)</f>
        <v>0</v>
      </c>
      <c r="D34" s="566"/>
      <c r="E34" s="566"/>
      <c r="F34" s="567"/>
      <c r="G34" s="566"/>
      <c r="H34" s="567"/>
      <c r="I34" s="566"/>
      <c r="J34" s="566"/>
    </row>
    <row r="35" spans="1:11">
      <c r="B35" s="312" t="str">
        <f>IF('Input-IS Y9'!B35="","",'Input-IS Y9'!B35)</f>
        <v>Donor B</v>
      </c>
      <c r="C35" s="568">
        <f>SUM(D35:J35)</f>
        <v>0</v>
      </c>
      <c r="D35" s="567"/>
      <c r="E35" s="567"/>
      <c r="F35" s="567"/>
      <c r="G35" s="567"/>
      <c r="H35" s="567"/>
      <c r="I35" s="566"/>
      <c r="J35" s="567"/>
    </row>
    <row r="36" spans="1:11">
      <c r="B36" s="312" t="str">
        <f>IF('Input-IS Y9'!B36="","",'Input-IS Y9'!B36)</f>
        <v>Donor C</v>
      </c>
      <c r="C36" s="565">
        <f t="shared" ref="C36:C40" si="12">SUM(D36:J36)</f>
        <v>0</v>
      </c>
      <c r="D36" s="567"/>
      <c r="E36" s="567"/>
      <c r="F36" s="567"/>
      <c r="G36" s="567"/>
      <c r="H36" s="567"/>
      <c r="I36" s="566"/>
      <c r="J36" s="567"/>
    </row>
    <row r="37" spans="1:11">
      <c r="B37" s="312" t="str">
        <f>IF('Input-IS Y9'!B37="","",'Input-IS Y9'!B37)</f>
        <v>Donor D</v>
      </c>
      <c r="C37" s="568">
        <f t="shared" si="12"/>
        <v>0</v>
      </c>
      <c r="D37" s="567"/>
      <c r="E37" s="567"/>
      <c r="F37" s="567"/>
      <c r="G37" s="567"/>
      <c r="H37" s="567"/>
      <c r="I37" s="566"/>
      <c r="J37" s="567"/>
    </row>
    <row r="38" spans="1:11">
      <c r="B38" s="312" t="str">
        <f>IF('Input-IS Y9'!B38="","",'Input-IS Y9'!B38)</f>
        <v>Donor E</v>
      </c>
      <c r="C38" s="565">
        <f t="shared" si="12"/>
        <v>0</v>
      </c>
      <c r="D38" s="567"/>
      <c r="E38" s="567"/>
      <c r="F38" s="567"/>
      <c r="G38" s="567"/>
      <c r="H38" s="567"/>
      <c r="I38" s="566"/>
      <c r="J38" s="567"/>
    </row>
    <row r="39" spans="1:11">
      <c r="B39" s="312" t="str">
        <f>IF('Input-IS Y9'!B39="","",'Input-IS Y9'!B39)</f>
        <v/>
      </c>
      <c r="C39" s="568">
        <f t="shared" si="12"/>
        <v>0</v>
      </c>
      <c r="D39" s="567"/>
      <c r="E39" s="567"/>
      <c r="F39" s="567"/>
      <c r="G39" s="567"/>
      <c r="H39" s="567"/>
      <c r="I39" s="566"/>
      <c r="J39" s="567"/>
    </row>
    <row r="40" spans="1:11">
      <c r="B40" s="312" t="str">
        <f>IF('Input-IS Y9'!B40="","",'Input-IS Y9'!B40)</f>
        <v/>
      </c>
      <c r="C40" s="565">
        <f t="shared" si="12"/>
        <v>0</v>
      </c>
      <c r="D40" s="567"/>
      <c r="E40" s="567"/>
      <c r="F40" s="567"/>
      <c r="G40" s="567"/>
      <c r="H40" s="567"/>
      <c r="I40" s="566"/>
      <c r="J40" s="567"/>
    </row>
    <row r="41" spans="1:11">
      <c r="B41" s="785" t="str">
        <f>IF('Input-IS Y9'!B41="","",'Input-IS Y9'!B41)</f>
        <v/>
      </c>
      <c r="C41" s="789">
        <f t="shared" ref="C41:C58" si="13">SUM(D41:J41)</f>
        <v>0</v>
      </c>
      <c r="D41" s="567"/>
      <c r="E41" s="567"/>
      <c r="F41" s="567"/>
      <c r="G41" s="567"/>
      <c r="H41" s="567"/>
      <c r="I41" s="566"/>
      <c r="J41" s="567"/>
    </row>
    <row r="42" spans="1:11" s="781" customFormat="1">
      <c r="A42" s="143"/>
      <c r="B42" s="785" t="str">
        <f>IF('Input-IS Y9'!B42="","",'Input-IS Y9'!B42)</f>
        <v/>
      </c>
      <c r="C42" s="789">
        <f t="shared" si="13"/>
        <v>0</v>
      </c>
      <c r="D42" s="791"/>
      <c r="E42" s="791"/>
      <c r="F42" s="791"/>
      <c r="G42" s="791"/>
      <c r="H42" s="791"/>
      <c r="I42" s="790"/>
      <c r="J42" s="791"/>
    </row>
    <row r="43" spans="1:11" s="781" customFormat="1">
      <c r="A43" s="143"/>
      <c r="B43" s="785" t="str">
        <f>IF('Input-IS Y9'!B43="","",'Input-IS Y9'!B43)</f>
        <v/>
      </c>
      <c r="C43" s="789">
        <f t="shared" si="13"/>
        <v>0</v>
      </c>
      <c r="D43" s="791"/>
      <c r="E43" s="791"/>
      <c r="F43" s="791"/>
      <c r="G43" s="791"/>
      <c r="H43" s="791"/>
      <c r="I43" s="790"/>
      <c r="J43" s="791"/>
    </row>
    <row r="44" spans="1:11" s="781" customFormat="1">
      <c r="A44" s="143"/>
      <c r="B44" s="785" t="str">
        <f>IF('Input-IS Y9'!B44="","",'Input-IS Y9'!B44)</f>
        <v/>
      </c>
      <c r="C44" s="789">
        <f t="shared" si="13"/>
        <v>0</v>
      </c>
      <c r="D44" s="791"/>
      <c r="E44" s="791"/>
      <c r="F44" s="791"/>
      <c r="G44" s="791"/>
      <c r="H44" s="791"/>
      <c r="I44" s="790"/>
      <c r="J44" s="791"/>
    </row>
    <row r="45" spans="1:11" s="781" customFormat="1">
      <c r="A45" s="143"/>
      <c r="B45" s="785" t="str">
        <f>IF('Input-IS Y9'!B45="","",'Input-IS Y9'!B45)</f>
        <v/>
      </c>
      <c r="C45" s="789">
        <f t="shared" si="13"/>
        <v>0</v>
      </c>
      <c r="D45" s="791"/>
      <c r="E45" s="791"/>
      <c r="F45" s="791"/>
      <c r="G45" s="791"/>
      <c r="H45" s="791"/>
      <c r="I45" s="790"/>
      <c r="J45" s="791"/>
    </row>
    <row r="46" spans="1:11" s="781" customFormat="1">
      <c r="A46" s="143"/>
      <c r="B46" s="785" t="str">
        <f>IF('Input-IS Y9'!B46="","",'Input-IS Y9'!B46)</f>
        <v/>
      </c>
      <c r="C46" s="789">
        <f t="shared" si="13"/>
        <v>0</v>
      </c>
      <c r="D46" s="791"/>
      <c r="E46" s="791"/>
      <c r="F46" s="791"/>
      <c r="G46" s="791"/>
      <c r="H46" s="791"/>
      <c r="I46" s="790"/>
      <c r="J46" s="791"/>
    </row>
    <row r="47" spans="1:11" s="781" customFormat="1">
      <c r="A47" s="143"/>
      <c r="B47" s="785" t="str">
        <f>IF('Input-IS Y9'!B47="","",'Input-IS Y9'!B47)</f>
        <v/>
      </c>
      <c r="C47" s="789">
        <f t="shared" si="13"/>
        <v>0</v>
      </c>
      <c r="D47" s="791"/>
      <c r="E47" s="791"/>
      <c r="F47" s="791"/>
      <c r="G47" s="791"/>
      <c r="H47" s="791"/>
      <c r="I47" s="790"/>
      <c r="J47" s="791"/>
    </row>
    <row r="48" spans="1:11" s="781" customFormat="1">
      <c r="A48" s="143"/>
      <c r="B48" s="785" t="str">
        <f>IF('Input-IS Y9'!B48="","",'Input-IS Y9'!B48)</f>
        <v/>
      </c>
      <c r="C48" s="789">
        <f t="shared" si="13"/>
        <v>0</v>
      </c>
      <c r="D48" s="791"/>
      <c r="E48" s="791"/>
      <c r="F48" s="791"/>
      <c r="G48" s="791"/>
      <c r="H48" s="791"/>
      <c r="I48" s="790"/>
      <c r="J48" s="791"/>
    </row>
    <row r="49" spans="1:10" s="781" customFormat="1">
      <c r="A49" s="143"/>
      <c r="B49" s="785" t="str">
        <f>IF('Input-IS Y9'!B49="","",'Input-IS Y9'!B49)</f>
        <v/>
      </c>
      <c r="C49" s="789">
        <f t="shared" si="13"/>
        <v>0</v>
      </c>
      <c r="D49" s="791"/>
      <c r="E49" s="791"/>
      <c r="F49" s="791"/>
      <c r="G49" s="791"/>
      <c r="H49" s="791"/>
      <c r="I49" s="790"/>
      <c r="J49" s="791"/>
    </row>
    <row r="50" spans="1:10" s="781" customFormat="1">
      <c r="A50" s="143"/>
      <c r="B50" s="785" t="str">
        <f>IF('Input-IS Y9'!B50="","",'Input-IS Y9'!B50)</f>
        <v/>
      </c>
      <c r="C50" s="789">
        <f t="shared" si="13"/>
        <v>0</v>
      </c>
      <c r="D50" s="791"/>
      <c r="E50" s="791"/>
      <c r="F50" s="791"/>
      <c r="G50" s="791"/>
      <c r="H50" s="791"/>
      <c r="I50" s="790"/>
      <c r="J50" s="791"/>
    </row>
    <row r="51" spans="1:10" s="781" customFormat="1">
      <c r="A51" s="143"/>
      <c r="B51" s="785" t="str">
        <f>IF('Input-IS Y9'!B51="","",'Input-IS Y9'!B51)</f>
        <v/>
      </c>
      <c r="C51" s="789">
        <f t="shared" si="13"/>
        <v>0</v>
      </c>
      <c r="D51" s="791"/>
      <c r="E51" s="791"/>
      <c r="F51" s="791"/>
      <c r="G51" s="791"/>
      <c r="H51" s="791"/>
      <c r="I51" s="790"/>
      <c r="J51" s="791"/>
    </row>
    <row r="52" spans="1:10" s="781" customFormat="1">
      <c r="A52" s="143"/>
      <c r="B52" s="785" t="str">
        <f>IF('Input-IS Y9'!B52="","",'Input-IS Y9'!B52)</f>
        <v/>
      </c>
      <c r="C52" s="789">
        <f t="shared" si="13"/>
        <v>0</v>
      </c>
      <c r="D52" s="791"/>
      <c r="E52" s="791"/>
      <c r="F52" s="791"/>
      <c r="G52" s="791"/>
      <c r="H52" s="791"/>
      <c r="I52" s="790"/>
      <c r="J52" s="791"/>
    </row>
    <row r="53" spans="1:10" s="781" customFormat="1">
      <c r="A53" s="143"/>
      <c r="B53" s="785" t="str">
        <f>IF('Input-IS Y9'!B53="","",'Input-IS Y9'!B53)</f>
        <v/>
      </c>
      <c r="C53" s="789">
        <f t="shared" si="13"/>
        <v>0</v>
      </c>
      <c r="D53" s="791"/>
      <c r="E53" s="791"/>
      <c r="F53" s="791"/>
      <c r="G53" s="791"/>
      <c r="H53" s="791"/>
      <c r="I53" s="790"/>
      <c r="J53" s="791"/>
    </row>
    <row r="54" spans="1:10" s="781" customFormat="1">
      <c r="A54" s="143"/>
      <c r="B54" s="785" t="str">
        <f>IF('Input-IS Y9'!B54="","",'Input-IS Y9'!B54)</f>
        <v/>
      </c>
      <c r="C54" s="789">
        <f t="shared" si="13"/>
        <v>0</v>
      </c>
      <c r="D54" s="791"/>
      <c r="E54" s="791"/>
      <c r="F54" s="791"/>
      <c r="G54" s="791"/>
      <c r="H54" s="791"/>
      <c r="I54" s="790"/>
      <c r="J54" s="791"/>
    </row>
    <row r="55" spans="1:10">
      <c r="B55" s="785" t="str">
        <f>IF('Input-IS Y9'!B55="","",'Input-IS Y9'!B55)</f>
        <v/>
      </c>
      <c r="C55" s="789">
        <f t="shared" si="13"/>
        <v>0</v>
      </c>
      <c r="D55" s="567"/>
      <c r="E55" s="567"/>
      <c r="F55" s="567"/>
      <c r="G55" s="567"/>
      <c r="H55" s="567"/>
      <c r="I55" s="566"/>
      <c r="J55" s="567"/>
    </row>
    <row r="56" spans="1:10">
      <c r="B56" s="785" t="str">
        <f>IF('Input-IS Y9'!B56="","",'Input-IS Y9'!B56)</f>
        <v/>
      </c>
      <c r="C56" s="789">
        <f t="shared" si="13"/>
        <v>0</v>
      </c>
      <c r="D56" s="567"/>
      <c r="E56" s="567"/>
      <c r="F56" s="567"/>
      <c r="G56" s="567"/>
      <c r="H56" s="567"/>
      <c r="I56" s="566"/>
      <c r="J56" s="567"/>
    </row>
    <row r="57" spans="1:10">
      <c r="B57" s="785" t="str">
        <f>IF('Input-IS Y9'!B57="","",'Input-IS Y9'!B57)</f>
        <v/>
      </c>
      <c r="C57" s="789">
        <f t="shared" si="13"/>
        <v>0</v>
      </c>
      <c r="D57" s="567"/>
      <c r="E57" s="567"/>
      <c r="F57" s="567"/>
      <c r="G57" s="567"/>
      <c r="H57" s="567"/>
      <c r="I57" s="566"/>
      <c r="J57" s="566"/>
    </row>
    <row r="58" spans="1:10">
      <c r="B58" s="785" t="str">
        <f>IF('Input-IS Y9'!B58="","",'Input-IS Y9'!B58)</f>
        <v/>
      </c>
      <c r="C58" s="789">
        <f t="shared" si="13"/>
        <v>0</v>
      </c>
      <c r="D58" s="567"/>
      <c r="E58" s="567"/>
      <c r="F58" s="567"/>
      <c r="G58" s="567"/>
      <c r="H58" s="567"/>
      <c r="I58" s="567"/>
      <c r="J58" s="566"/>
    </row>
    <row r="59" spans="1:10">
      <c r="B59" s="332" t="s">
        <v>11</v>
      </c>
      <c r="C59" s="563">
        <f>C60</f>
        <v>0</v>
      </c>
      <c r="D59" s="563">
        <f t="shared" ref="D59:J59" si="14">D60</f>
        <v>0</v>
      </c>
      <c r="E59" s="563">
        <f t="shared" si="14"/>
        <v>0</v>
      </c>
      <c r="F59" s="563">
        <f t="shared" si="14"/>
        <v>0</v>
      </c>
      <c r="G59" s="563">
        <f t="shared" si="14"/>
        <v>0</v>
      </c>
      <c r="H59" s="563">
        <f t="shared" si="14"/>
        <v>0</v>
      </c>
      <c r="I59" s="563">
        <f t="shared" si="14"/>
        <v>0</v>
      </c>
      <c r="J59" s="563">
        <f t="shared" si="14"/>
        <v>0</v>
      </c>
    </row>
    <row r="60" spans="1:10" s="16" customFormat="1">
      <c r="A60" s="143"/>
      <c r="B60" s="208" t="s">
        <v>201</v>
      </c>
      <c r="C60" s="564">
        <f t="shared" ref="C60:J60" si="15">SUM(C61:C80)</f>
        <v>0</v>
      </c>
      <c r="D60" s="569">
        <f t="shared" si="15"/>
        <v>0</v>
      </c>
      <c r="E60" s="569">
        <f t="shared" si="15"/>
        <v>0</v>
      </c>
      <c r="F60" s="569">
        <f t="shared" si="15"/>
        <v>0</v>
      </c>
      <c r="G60" s="569">
        <f t="shared" si="15"/>
        <v>0</v>
      </c>
      <c r="H60" s="569">
        <f t="shared" si="15"/>
        <v>0</v>
      </c>
      <c r="I60" s="569">
        <f t="shared" si="15"/>
        <v>0</v>
      </c>
      <c r="J60" s="569">
        <f t="shared" si="15"/>
        <v>0</v>
      </c>
    </row>
    <row r="61" spans="1:10" s="16" customFormat="1">
      <c r="A61" s="143"/>
      <c r="B61" s="312" t="str">
        <f>IF('Input-IS Y9'!B61="","",'Input-IS Y9'!B61)</f>
        <v>Donor A</v>
      </c>
      <c r="C61" s="570"/>
      <c r="D61" s="571" t="str">
        <f>IF(ISERROR(D$10*$C61),"",(D$10*$C61))</f>
        <v/>
      </c>
      <c r="E61" s="571" t="str">
        <f t="shared" ref="E61:J80" si="16">IF(ISERROR(E$10*$C61),"",(E$10*$C61))</f>
        <v/>
      </c>
      <c r="F61" s="571" t="str">
        <f t="shared" si="16"/>
        <v/>
      </c>
      <c r="G61" s="571" t="str">
        <f t="shared" si="16"/>
        <v/>
      </c>
      <c r="H61" s="571">
        <f t="shared" si="16"/>
        <v>0</v>
      </c>
      <c r="I61" s="571">
        <f t="shared" si="16"/>
        <v>0</v>
      </c>
      <c r="J61" s="571">
        <f t="shared" si="16"/>
        <v>0</v>
      </c>
    </row>
    <row r="62" spans="1:10" s="16" customFormat="1">
      <c r="A62" s="143"/>
      <c r="B62" s="312" t="str">
        <f>IF('Input-IS Y9'!B62="","",'Input-IS Y9'!B62)</f>
        <v>Donor B</v>
      </c>
      <c r="C62" s="570"/>
      <c r="D62" s="571" t="str">
        <f>IF(ISERROR(D$10*$C62),"",(D$10*$C62))</f>
        <v/>
      </c>
      <c r="E62" s="571" t="str">
        <f t="shared" si="16"/>
        <v/>
      </c>
      <c r="F62" s="571" t="str">
        <f t="shared" si="16"/>
        <v/>
      </c>
      <c r="G62" s="571" t="str">
        <f t="shared" si="16"/>
        <v/>
      </c>
      <c r="H62" s="571">
        <f t="shared" si="16"/>
        <v>0</v>
      </c>
      <c r="I62" s="571">
        <f t="shared" si="16"/>
        <v>0</v>
      </c>
      <c r="J62" s="571">
        <f t="shared" si="16"/>
        <v>0</v>
      </c>
    </row>
    <row r="63" spans="1:10" s="16" customFormat="1">
      <c r="A63" s="143"/>
      <c r="B63" s="785" t="str">
        <f>IF('Input-IS Y9'!B63="","",'Input-IS Y9'!B63)</f>
        <v>Donor C</v>
      </c>
      <c r="C63" s="793"/>
      <c r="D63" s="794" t="str">
        <f t="shared" ref="D63:D80" si="17">IF(ISERROR(D$10*$C63),"",(D$10*$C63))</f>
        <v/>
      </c>
      <c r="E63" s="794" t="str">
        <f t="shared" si="16"/>
        <v/>
      </c>
      <c r="F63" s="794" t="str">
        <f t="shared" si="16"/>
        <v/>
      </c>
      <c r="G63" s="794" t="str">
        <f t="shared" si="16"/>
        <v/>
      </c>
      <c r="H63" s="794">
        <f t="shared" si="16"/>
        <v>0</v>
      </c>
      <c r="I63" s="794">
        <f t="shared" si="16"/>
        <v>0</v>
      </c>
      <c r="J63" s="794">
        <f t="shared" si="16"/>
        <v>0</v>
      </c>
    </row>
    <row r="64" spans="1:10" s="16" customFormat="1">
      <c r="A64" s="143"/>
      <c r="B64" s="785" t="str">
        <f>IF('Input-IS Y9'!B64="","",'Input-IS Y9'!B64)</f>
        <v>Donor D</v>
      </c>
      <c r="C64" s="793"/>
      <c r="D64" s="794" t="str">
        <f t="shared" si="17"/>
        <v/>
      </c>
      <c r="E64" s="794" t="str">
        <f t="shared" si="16"/>
        <v/>
      </c>
      <c r="F64" s="794" t="str">
        <f t="shared" si="16"/>
        <v/>
      </c>
      <c r="G64" s="794" t="str">
        <f t="shared" si="16"/>
        <v/>
      </c>
      <c r="H64" s="794">
        <f t="shared" si="16"/>
        <v>0</v>
      </c>
      <c r="I64" s="794">
        <f t="shared" si="16"/>
        <v>0</v>
      </c>
      <c r="J64" s="794">
        <f t="shared" si="16"/>
        <v>0</v>
      </c>
    </row>
    <row r="65" spans="1:10" s="782" customFormat="1">
      <c r="A65" s="143"/>
      <c r="B65" s="785" t="str">
        <f>IF('Input-IS Y9'!B65="","",'Input-IS Y9'!B65)</f>
        <v>Donor E</v>
      </c>
      <c r="C65" s="793"/>
      <c r="D65" s="794" t="str">
        <f t="shared" si="17"/>
        <v/>
      </c>
      <c r="E65" s="794" t="str">
        <f t="shared" si="16"/>
        <v/>
      </c>
      <c r="F65" s="794" t="str">
        <f t="shared" si="16"/>
        <v/>
      </c>
      <c r="G65" s="794" t="str">
        <f t="shared" si="16"/>
        <v/>
      </c>
      <c r="H65" s="794">
        <f t="shared" si="16"/>
        <v>0</v>
      </c>
      <c r="I65" s="794">
        <f t="shared" si="16"/>
        <v>0</v>
      </c>
      <c r="J65" s="794">
        <f t="shared" si="16"/>
        <v>0</v>
      </c>
    </row>
    <row r="66" spans="1:10" s="782" customFormat="1">
      <c r="A66" s="143"/>
      <c r="B66" s="785" t="str">
        <f>IF('Input-IS Y9'!B66="","",'Input-IS Y9'!B66)</f>
        <v/>
      </c>
      <c r="C66" s="793"/>
      <c r="D66" s="794" t="str">
        <f t="shared" si="17"/>
        <v/>
      </c>
      <c r="E66" s="794" t="str">
        <f t="shared" si="16"/>
        <v/>
      </c>
      <c r="F66" s="794" t="str">
        <f t="shared" si="16"/>
        <v/>
      </c>
      <c r="G66" s="794" t="str">
        <f t="shared" si="16"/>
        <v/>
      </c>
      <c r="H66" s="794">
        <f t="shared" si="16"/>
        <v>0</v>
      </c>
      <c r="I66" s="794">
        <f t="shared" si="16"/>
        <v>0</v>
      </c>
      <c r="J66" s="794">
        <f t="shared" si="16"/>
        <v>0</v>
      </c>
    </row>
    <row r="67" spans="1:10" s="782" customFormat="1">
      <c r="A67" s="143"/>
      <c r="B67" s="785" t="str">
        <f>IF('Input-IS Y9'!B67="","",'Input-IS Y9'!B67)</f>
        <v/>
      </c>
      <c r="C67" s="793"/>
      <c r="D67" s="794" t="str">
        <f t="shared" si="17"/>
        <v/>
      </c>
      <c r="E67" s="794" t="str">
        <f t="shared" si="16"/>
        <v/>
      </c>
      <c r="F67" s="794" t="str">
        <f t="shared" si="16"/>
        <v/>
      </c>
      <c r="G67" s="794" t="str">
        <f t="shared" si="16"/>
        <v/>
      </c>
      <c r="H67" s="794">
        <f t="shared" si="16"/>
        <v>0</v>
      </c>
      <c r="I67" s="794">
        <f t="shared" si="16"/>
        <v>0</v>
      </c>
      <c r="J67" s="794">
        <f t="shared" si="16"/>
        <v>0</v>
      </c>
    </row>
    <row r="68" spans="1:10" s="782" customFormat="1">
      <c r="A68" s="143"/>
      <c r="B68" s="785" t="str">
        <f>IF('Input-IS Y9'!B68="","",'Input-IS Y9'!B68)</f>
        <v/>
      </c>
      <c r="C68" s="793"/>
      <c r="D68" s="794" t="str">
        <f t="shared" si="17"/>
        <v/>
      </c>
      <c r="E68" s="794" t="str">
        <f t="shared" si="16"/>
        <v/>
      </c>
      <c r="F68" s="794" t="str">
        <f t="shared" si="16"/>
        <v/>
      </c>
      <c r="G68" s="794" t="str">
        <f t="shared" si="16"/>
        <v/>
      </c>
      <c r="H68" s="794">
        <f t="shared" si="16"/>
        <v>0</v>
      </c>
      <c r="I68" s="794">
        <f t="shared" si="16"/>
        <v>0</v>
      </c>
      <c r="J68" s="794">
        <f t="shared" si="16"/>
        <v>0</v>
      </c>
    </row>
    <row r="69" spans="1:10" s="782" customFormat="1">
      <c r="A69" s="143"/>
      <c r="B69" s="785" t="str">
        <f>IF('Input-IS Y9'!B69="","",'Input-IS Y9'!B69)</f>
        <v/>
      </c>
      <c r="C69" s="793"/>
      <c r="D69" s="794" t="str">
        <f t="shared" si="17"/>
        <v/>
      </c>
      <c r="E69" s="794" t="str">
        <f t="shared" si="16"/>
        <v/>
      </c>
      <c r="F69" s="794" t="str">
        <f t="shared" si="16"/>
        <v/>
      </c>
      <c r="G69" s="794" t="str">
        <f t="shared" si="16"/>
        <v/>
      </c>
      <c r="H69" s="794">
        <f t="shared" si="16"/>
        <v>0</v>
      </c>
      <c r="I69" s="794">
        <f t="shared" si="16"/>
        <v>0</v>
      </c>
      <c r="J69" s="794">
        <f t="shared" si="16"/>
        <v>0</v>
      </c>
    </row>
    <row r="70" spans="1:10" s="782" customFormat="1">
      <c r="A70" s="143"/>
      <c r="B70" s="785" t="str">
        <f>IF('Input-IS Y9'!B70="","",'Input-IS Y9'!B70)</f>
        <v/>
      </c>
      <c r="C70" s="793"/>
      <c r="D70" s="794" t="str">
        <f t="shared" si="17"/>
        <v/>
      </c>
      <c r="E70" s="794" t="str">
        <f t="shared" si="16"/>
        <v/>
      </c>
      <c r="F70" s="794" t="str">
        <f t="shared" si="16"/>
        <v/>
      </c>
      <c r="G70" s="794" t="str">
        <f t="shared" si="16"/>
        <v/>
      </c>
      <c r="H70" s="794">
        <f t="shared" si="16"/>
        <v>0</v>
      </c>
      <c r="I70" s="794">
        <f t="shared" si="16"/>
        <v>0</v>
      </c>
      <c r="J70" s="794">
        <f t="shared" si="16"/>
        <v>0</v>
      </c>
    </row>
    <row r="71" spans="1:10" s="782" customFormat="1">
      <c r="A71" s="143"/>
      <c r="B71" s="785" t="str">
        <f>IF('Input-IS Y9'!B71="","",'Input-IS Y9'!B71)</f>
        <v/>
      </c>
      <c r="C71" s="793"/>
      <c r="D71" s="794" t="str">
        <f t="shared" si="17"/>
        <v/>
      </c>
      <c r="E71" s="794" t="str">
        <f t="shared" si="16"/>
        <v/>
      </c>
      <c r="F71" s="794" t="str">
        <f t="shared" si="16"/>
        <v/>
      </c>
      <c r="G71" s="794" t="str">
        <f t="shared" si="16"/>
        <v/>
      </c>
      <c r="H71" s="794">
        <f t="shared" si="16"/>
        <v>0</v>
      </c>
      <c r="I71" s="794">
        <f t="shared" si="16"/>
        <v>0</v>
      </c>
      <c r="J71" s="794">
        <f t="shared" si="16"/>
        <v>0</v>
      </c>
    </row>
    <row r="72" spans="1:10" s="782" customFormat="1">
      <c r="A72" s="143"/>
      <c r="B72" s="785" t="str">
        <f>IF('Input-IS Y9'!B72="","",'Input-IS Y9'!B72)</f>
        <v/>
      </c>
      <c r="C72" s="793"/>
      <c r="D72" s="794" t="str">
        <f t="shared" si="17"/>
        <v/>
      </c>
      <c r="E72" s="794" t="str">
        <f t="shared" si="16"/>
        <v/>
      </c>
      <c r="F72" s="794" t="str">
        <f t="shared" si="16"/>
        <v/>
      </c>
      <c r="G72" s="794" t="str">
        <f t="shared" si="16"/>
        <v/>
      </c>
      <c r="H72" s="794">
        <f t="shared" si="16"/>
        <v>0</v>
      </c>
      <c r="I72" s="794">
        <f t="shared" si="16"/>
        <v>0</v>
      </c>
      <c r="J72" s="794">
        <f t="shared" si="16"/>
        <v>0</v>
      </c>
    </row>
    <row r="73" spans="1:10" s="16" customFormat="1">
      <c r="A73" s="143"/>
      <c r="B73" s="785" t="str">
        <f>IF('Input-IS Y9'!B73="","",'Input-IS Y9'!B73)</f>
        <v/>
      </c>
      <c r="C73" s="793"/>
      <c r="D73" s="794" t="str">
        <f t="shared" si="17"/>
        <v/>
      </c>
      <c r="E73" s="794" t="str">
        <f t="shared" si="16"/>
        <v/>
      </c>
      <c r="F73" s="794" t="str">
        <f t="shared" si="16"/>
        <v/>
      </c>
      <c r="G73" s="794" t="str">
        <f t="shared" si="16"/>
        <v/>
      </c>
      <c r="H73" s="794">
        <f t="shared" si="16"/>
        <v>0</v>
      </c>
      <c r="I73" s="794">
        <f t="shared" si="16"/>
        <v>0</v>
      </c>
      <c r="J73" s="794">
        <f t="shared" si="16"/>
        <v>0</v>
      </c>
    </row>
    <row r="74" spans="1:10" s="16" customFormat="1">
      <c r="A74" s="143"/>
      <c r="B74" s="785" t="str">
        <f>IF('Input-IS Y9'!B74="","",'Input-IS Y9'!B74)</f>
        <v/>
      </c>
      <c r="C74" s="793"/>
      <c r="D74" s="794" t="str">
        <f t="shared" si="17"/>
        <v/>
      </c>
      <c r="E74" s="794" t="str">
        <f t="shared" si="16"/>
        <v/>
      </c>
      <c r="F74" s="794" t="str">
        <f t="shared" si="16"/>
        <v/>
      </c>
      <c r="G74" s="794" t="str">
        <f t="shared" si="16"/>
        <v/>
      </c>
      <c r="H74" s="794">
        <f t="shared" si="16"/>
        <v>0</v>
      </c>
      <c r="I74" s="794">
        <f t="shared" si="16"/>
        <v>0</v>
      </c>
      <c r="J74" s="794">
        <f t="shared" si="16"/>
        <v>0</v>
      </c>
    </row>
    <row r="75" spans="1:10" s="16" customFormat="1">
      <c r="A75" s="143"/>
      <c r="B75" s="785" t="str">
        <f>IF('Input-IS Y9'!B75="","",'Input-IS Y9'!B75)</f>
        <v/>
      </c>
      <c r="C75" s="793"/>
      <c r="D75" s="794" t="str">
        <f t="shared" si="17"/>
        <v/>
      </c>
      <c r="E75" s="794" t="str">
        <f t="shared" si="16"/>
        <v/>
      </c>
      <c r="F75" s="794" t="str">
        <f t="shared" si="16"/>
        <v/>
      </c>
      <c r="G75" s="794" t="str">
        <f t="shared" si="16"/>
        <v/>
      </c>
      <c r="H75" s="794">
        <f t="shared" si="16"/>
        <v>0</v>
      </c>
      <c r="I75" s="794">
        <f t="shared" si="16"/>
        <v>0</v>
      </c>
      <c r="J75" s="794">
        <f t="shared" si="16"/>
        <v>0</v>
      </c>
    </row>
    <row r="76" spans="1:10" s="16" customFormat="1">
      <c r="A76" s="143"/>
      <c r="B76" s="785" t="str">
        <f>IF('Input-IS Y9'!B76="","",'Input-IS Y9'!B76)</f>
        <v/>
      </c>
      <c r="C76" s="793"/>
      <c r="D76" s="794" t="str">
        <f t="shared" si="17"/>
        <v/>
      </c>
      <c r="E76" s="794" t="str">
        <f t="shared" si="16"/>
        <v/>
      </c>
      <c r="F76" s="794" t="str">
        <f t="shared" si="16"/>
        <v/>
      </c>
      <c r="G76" s="794" t="str">
        <f t="shared" si="16"/>
        <v/>
      </c>
      <c r="H76" s="794">
        <f t="shared" si="16"/>
        <v>0</v>
      </c>
      <c r="I76" s="794">
        <f t="shared" si="16"/>
        <v>0</v>
      </c>
      <c r="J76" s="794">
        <f t="shared" si="16"/>
        <v>0</v>
      </c>
    </row>
    <row r="77" spans="1:10" s="16" customFormat="1">
      <c r="A77" s="143"/>
      <c r="B77" s="785" t="str">
        <f>IF('Input-IS Y9'!B77="","",'Input-IS Y9'!B77)</f>
        <v/>
      </c>
      <c r="C77" s="793"/>
      <c r="D77" s="794" t="str">
        <f t="shared" si="17"/>
        <v/>
      </c>
      <c r="E77" s="794" t="str">
        <f t="shared" si="16"/>
        <v/>
      </c>
      <c r="F77" s="794" t="str">
        <f t="shared" si="16"/>
        <v/>
      </c>
      <c r="G77" s="794" t="str">
        <f t="shared" si="16"/>
        <v/>
      </c>
      <c r="H77" s="794">
        <f t="shared" si="16"/>
        <v>0</v>
      </c>
      <c r="I77" s="794">
        <f t="shared" si="16"/>
        <v>0</v>
      </c>
      <c r="J77" s="794">
        <f t="shared" si="16"/>
        <v>0</v>
      </c>
    </row>
    <row r="78" spans="1:10" s="16" customFormat="1">
      <c r="A78" s="143"/>
      <c r="B78" s="785" t="str">
        <f>IF('Input-IS Y9'!B78="","",'Input-IS Y9'!B78)</f>
        <v/>
      </c>
      <c r="C78" s="793"/>
      <c r="D78" s="794" t="str">
        <f t="shared" si="17"/>
        <v/>
      </c>
      <c r="E78" s="794" t="str">
        <f t="shared" si="16"/>
        <v/>
      </c>
      <c r="F78" s="794" t="str">
        <f t="shared" si="16"/>
        <v/>
      </c>
      <c r="G78" s="794" t="str">
        <f t="shared" si="16"/>
        <v/>
      </c>
      <c r="H78" s="794">
        <f t="shared" si="16"/>
        <v>0</v>
      </c>
      <c r="I78" s="794">
        <f t="shared" si="16"/>
        <v>0</v>
      </c>
      <c r="J78" s="794">
        <f t="shared" si="16"/>
        <v>0</v>
      </c>
    </row>
    <row r="79" spans="1:10" s="16" customFormat="1">
      <c r="A79" s="143"/>
      <c r="B79" s="785" t="str">
        <f>IF('Input-IS Y9'!B79="","",'Input-IS Y9'!B79)</f>
        <v/>
      </c>
      <c r="C79" s="793"/>
      <c r="D79" s="794" t="str">
        <f t="shared" si="17"/>
        <v/>
      </c>
      <c r="E79" s="794" t="str">
        <f t="shared" si="16"/>
        <v/>
      </c>
      <c r="F79" s="794" t="str">
        <f t="shared" si="16"/>
        <v/>
      </c>
      <c r="G79" s="794" t="str">
        <f t="shared" si="16"/>
        <v/>
      </c>
      <c r="H79" s="794">
        <f t="shared" si="16"/>
        <v>0</v>
      </c>
      <c r="I79" s="794">
        <f t="shared" si="16"/>
        <v>0</v>
      </c>
      <c r="J79" s="794">
        <f t="shared" si="16"/>
        <v>0</v>
      </c>
    </row>
    <row r="80" spans="1:10">
      <c r="B80" s="785" t="str">
        <f>IF('Input-IS Y9'!B80="","",'Input-IS Y9'!B80)</f>
        <v/>
      </c>
      <c r="C80" s="793"/>
      <c r="D80" s="794" t="str">
        <f t="shared" si="17"/>
        <v/>
      </c>
      <c r="E80" s="794" t="str">
        <f t="shared" si="16"/>
        <v/>
      </c>
      <c r="F80" s="794" t="str">
        <f t="shared" si="16"/>
        <v/>
      </c>
      <c r="G80" s="794" t="str">
        <f t="shared" si="16"/>
        <v/>
      </c>
      <c r="H80" s="794">
        <f t="shared" si="16"/>
        <v>0</v>
      </c>
      <c r="I80" s="794">
        <f t="shared" si="16"/>
        <v>0</v>
      </c>
      <c r="J80" s="794">
        <f t="shared" si="16"/>
        <v>0</v>
      </c>
    </row>
    <row r="81" spans="1:10">
      <c r="B81" s="209" t="s">
        <v>20</v>
      </c>
      <c r="C81" s="572">
        <f t="shared" ref="C81:J81" si="18">IF(ISERROR(C32+C59),"",(C32+C59))</f>
        <v>0</v>
      </c>
      <c r="D81" s="573">
        <f t="shared" si="18"/>
        <v>0</v>
      </c>
      <c r="E81" s="573">
        <f t="shared" si="18"/>
        <v>0</v>
      </c>
      <c r="F81" s="573">
        <f t="shared" si="18"/>
        <v>0</v>
      </c>
      <c r="G81" s="573">
        <f t="shared" si="18"/>
        <v>0</v>
      </c>
      <c r="H81" s="573">
        <f t="shared" si="18"/>
        <v>0</v>
      </c>
      <c r="I81" s="573">
        <f t="shared" si="18"/>
        <v>0</v>
      </c>
      <c r="J81" s="573">
        <f t="shared" si="18"/>
        <v>0</v>
      </c>
    </row>
    <row r="82" spans="1:10">
      <c r="B82" s="210" t="s">
        <v>18</v>
      </c>
      <c r="C82" s="574"/>
      <c r="D82" s="575"/>
      <c r="E82" s="575"/>
      <c r="F82" s="575"/>
      <c r="G82" s="575"/>
      <c r="H82" s="575"/>
      <c r="I82" s="575"/>
      <c r="J82" s="575"/>
    </row>
    <row r="83" spans="1:10" s="16" customFormat="1">
      <c r="A83" s="143"/>
      <c r="B83" s="333" t="s">
        <v>10</v>
      </c>
      <c r="C83" s="576">
        <f>SUM(C84:C103)</f>
        <v>0</v>
      </c>
      <c r="D83" s="599">
        <f t="shared" ref="D83:J83" si="19">SUM(D84:D103)</f>
        <v>0</v>
      </c>
      <c r="E83" s="599">
        <f t="shared" si="19"/>
        <v>0</v>
      </c>
      <c r="F83" s="599">
        <f t="shared" si="19"/>
        <v>0</v>
      </c>
      <c r="G83" s="599">
        <f t="shared" si="19"/>
        <v>0</v>
      </c>
      <c r="H83" s="599">
        <f t="shared" si="19"/>
        <v>0</v>
      </c>
      <c r="I83" s="599">
        <f t="shared" si="19"/>
        <v>0</v>
      </c>
      <c r="J83" s="599">
        <f t="shared" si="19"/>
        <v>0</v>
      </c>
    </row>
    <row r="84" spans="1:10">
      <c r="B84" s="313" t="str">
        <f>IF('Input-IS Y9'!B84="","",'Input-IS Y9'!B84)</f>
        <v>Conference Participation Fees</v>
      </c>
      <c r="C84" s="568">
        <f t="shared" ref="C84" si="20">SUM(D84:J84)</f>
        <v>0</v>
      </c>
      <c r="D84" s="567"/>
      <c r="E84" s="567"/>
      <c r="F84" s="567"/>
      <c r="G84" s="567"/>
      <c r="H84" s="567"/>
      <c r="I84" s="567"/>
      <c r="J84" s="567"/>
    </row>
    <row r="85" spans="1:10" s="781" customFormat="1">
      <c r="A85" s="143"/>
      <c r="B85" s="786" t="str">
        <f>IF('Input-IS Y9'!B85="","",'Input-IS Y9'!B85)</f>
        <v>Conference sponsors</v>
      </c>
      <c r="C85" s="792">
        <f t="shared" ref="C85:C103" si="21">SUM(D85:J85)</f>
        <v>0</v>
      </c>
      <c r="D85" s="791"/>
      <c r="E85" s="791"/>
      <c r="F85" s="791"/>
      <c r="G85" s="791"/>
      <c r="H85" s="791"/>
      <c r="I85" s="791"/>
      <c r="J85" s="791"/>
    </row>
    <row r="86" spans="1:10" s="781" customFormat="1">
      <c r="A86" s="143"/>
      <c r="B86" s="786" t="str">
        <f>IF('Input-IS Y9'!B86="","",'Input-IS Y9'!B86)</f>
        <v>Sponsorships</v>
      </c>
      <c r="C86" s="792">
        <f t="shared" si="21"/>
        <v>0</v>
      </c>
      <c r="D86" s="791"/>
      <c r="E86" s="791"/>
      <c r="F86" s="791"/>
      <c r="G86" s="791"/>
      <c r="H86" s="791"/>
      <c r="I86" s="791"/>
      <c r="J86" s="791"/>
    </row>
    <row r="87" spans="1:10" s="781" customFormat="1">
      <c r="A87" s="143"/>
      <c r="B87" s="786" t="str">
        <f>IF('Input-IS Y9'!B87="","",'Input-IS Y9'!B87)</f>
        <v>Program service fees</v>
      </c>
      <c r="C87" s="792">
        <f t="shared" si="21"/>
        <v>0</v>
      </c>
      <c r="D87" s="791"/>
      <c r="E87" s="791"/>
      <c r="F87" s="791"/>
      <c r="G87" s="791"/>
      <c r="H87" s="791"/>
      <c r="I87" s="791"/>
      <c r="J87" s="791"/>
    </row>
    <row r="88" spans="1:10" s="781" customFormat="1">
      <c r="A88" s="143"/>
      <c r="B88" s="786" t="str">
        <f>IF('Input-IS Y9'!B88="","",'Input-IS Y9'!B88)</f>
        <v>Other revenue</v>
      </c>
      <c r="C88" s="792">
        <f t="shared" si="21"/>
        <v>0</v>
      </c>
      <c r="D88" s="791"/>
      <c r="E88" s="791"/>
      <c r="F88" s="791"/>
      <c r="G88" s="791"/>
      <c r="H88" s="791"/>
      <c r="I88" s="791"/>
      <c r="J88" s="791"/>
    </row>
    <row r="89" spans="1:10" s="781" customFormat="1">
      <c r="A89" s="143"/>
      <c r="B89" s="786" t="str">
        <f>IF('Input-IS Y9'!B89="","",'Input-IS Y9'!B89)</f>
        <v>Subscriptions</v>
      </c>
      <c r="C89" s="792">
        <f t="shared" si="21"/>
        <v>0</v>
      </c>
      <c r="D89" s="791"/>
      <c r="E89" s="791"/>
      <c r="F89" s="791"/>
      <c r="G89" s="791"/>
      <c r="H89" s="791"/>
      <c r="I89" s="791"/>
      <c r="J89" s="791"/>
    </row>
    <row r="90" spans="1:10" s="781" customFormat="1">
      <c r="A90" s="143"/>
      <c r="B90" s="786" t="str">
        <f>IF('Input-IS Y9'!B90="","",'Input-IS Y9'!B90)</f>
        <v>Royalties</v>
      </c>
      <c r="C90" s="792">
        <f t="shared" si="21"/>
        <v>0</v>
      </c>
      <c r="D90" s="791"/>
      <c r="E90" s="791"/>
      <c r="F90" s="791"/>
      <c r="G90" s="791"/>
      <c r="H90" s="791"/>
      <c r="I90" s="791"/>
      <c r="J90" s="791"/>
    </row>
    <row r="91" spans="1:10" s="781" customFormat="1">
      <c r="A91" s="143"/>
      <c r="B91" s="786" t="str">
        <f>IF('Input-IS Y9'!B91="","",'Input-IS Y9'!B91)</f>
        <v/>
      </c>
      <c r="C91" s="792">
        <f t="shared" si="21"/>
        <v>0</v>
      </c>
      <c r="D91" s="791"/>
      <c r="E91" s="791"/>
      <c r="F91" s="791"/>
      <c r="G91" s="791"/>
      <c r="H91" s="791"/>
      <c r="I91" s="791"/>
      <c r="J91" s="791"/>
    </row>
    <row r="92" spans="1:10" s="781" customFormat="1">
      <c r="A92" s="143"/>
      <c r="B92" s="786" t="str">
        <f>IF('Input-IS Y9'!B92="","",'Input-IS Y9'!B92)</f>
        <v/>
      </c>
      <c r="C92" s="792">
        <f t="shared" si="21"/>
        <v>0</v>
      </c>
      <c r="D92" s="791"/>
      <c r="E92" s="791"/>
      <c r="F92" s="791"/>
      <c r="G92" s="791"/>
      <c r="H92" s="791"/>
      <c r="I92" s="791"/>
      <c r="J92" s="791"/>
    </row>
    <row r="93" spans="1:10" s="781" customFormat="1">
      <c r="A93" s="143"/>
      <c r="B93" s="786" t="str">
        <f>IF('Input-IS Y9'!B93="","",'Input-IS Y9'!B93)</f>
        <v/>
      </c>
      <c r="C93" s="792">
        <f t="shared" si="21"/>
        <v>0</v>
      </c>
      <c r="D93" s="791"/>
      <c r="E93" s="791"/>
      <c r="F93" s="791"/>
      <c r="G93" s="791"/>
      <c r="H93" s="791"/>
      <c r="I93" s="791"/>
      <c r="J93" s="791"/>
    </row>
    <row r="94" spans="1:10">
      <c r="B94" s="786" t="str">
        <f>IF('Input-IS Y9'!B94="","",'Input-IS Y9'!B94)</f>
        <v/>
      </c>
      <c r="C94" s="792">
        <f t="shared" si="21"/>
        <v>0</v>
      </c>
      <c r="D94" s="567"/>
      <c r="E94" s="567"/>
      <c r="F94" s="567"/>
      <c r="G94" s="567"/>
      <c r="H94" s="567"/>
      <c r="I94" s="567"/>
      <c r="J94" s="567"/>
    </row>
    <row r="95" spans="1:10">
      <c r="B95" s="786" t="str">
        <f>IF('Input-IS Y9'!B95="","",'Input-IS Y9'!B95)</f>
        <v/>
      </c>
      <c r="C95" s="792">
        <f t="shared" si="21"/>
        <v>0</v>
      </c>
      <c r="D95" s="567"/>
      <c r="E95" s="567"/>
      <c r="F95" s="567"/>
      <c r="G95" s="567"/>
      <c r="H95" s="567"/>
      <c r="I95" s="567"/>
      <c r="J95" s="567"/>
    </row>
    <row r="96" spans="1:10">
      <c r="B96" s="786" t="str">
        <f>IF('Input-IS Y9'!B96="","",'Input-IS Y9'!B96)</f>
        <v/>
      </c>
      <c r="C96" s="792">
        <f t="shared" si="21"/>
        <v>0</v>
      </c>
      <c r="D96" s="567"/>
      <c r="E96" s="567"/>
      <c r="F96" s="567"/>
      <c r="G96" s="567"/>
      <c r="H96" s="567"/>
      <c r="I96" s="567"/>
      <c r="J96" s="567"/>
    </row>
    <row r="97" spans="1:10">
      <c r="B97" s="786" t="str">
        <f>IF('Input-IS Y9'!B97="","",'Input-IS Y9'!B97)</f>
        <v/>
      </c>
      <c r="C97" s="792">
        <f t="shared" si="21"/>
        <v>0</v>
      </c>
      <c r="D97" s="567"/>
      <c r="E97" s="567"/>
      <c r="F97" s="567"/>
      <c r="G97" s="567"/>
      <c r="H97" s="567"/>
      <c r="I97" s="567"/>
      <c r="J97" s="567"/>
    </row>
    <row r="98" spans="1:10">
      <c r="B98" s="786" t="str">
        <f>IF('Input-IS Y9'!B98="","",'Input-IS Y9'!B98)</f>
        <v/>
      </c>
      <c r="C98" s="792">
        <f t="shared" si="21"/>
        <v>0</v>
      </c>
      <c r="D98" s="567"/>
      <c r="E98" s="567"/>
      <c r="F98" s="567"/>
      <c r="G98" s="567"/>
      <c r="H98" s="567"/>
      <c r="I98" s="567"/>
      <c r="J98" s="567"/>
    </row>
    <row r="99" spans="1:10">
      <c r="B99" s="786" t="str">
        <f>IF('Input-IS Y9'!B99="","",'Input-IS Y9'!B99)</f>
        <v/>
      </c>
      <c r="C99" s="792">
        <f t="shared" si="21"/>
        <v>0</v>
      </c>
      <c r="D99" s="567"/>
      <c r="E99" s="567"/>
      <c r="F99" s="567"/>
      <c r="G99" s="567"/>
      <c r="H99" s="567"/>
      <c r="I99" s="567"/>
      <c r="J99" s="567"/>
    </row>
    <row r="100" spans="1:10">
      <c r="B100" s="786" t="str">
        <f>IF('Input-IS Y9'!B100="","",'Input-IS Y9'!B100)</f>
        <v/>
      </c>
      <c r="C100" s="792">
        <f t="shared" si="21"/>
        <v>0</v>
      </c>
      <c r="D100" s="567"/>
      <c r="E100" s="567"/>
      <c r="F100" s="567"/>
      <c r="G100" s="567"/>
      <c r="H100" s="567"/>
      <c r="I100" s="567"/>
      <c r="J100" s="567"/>
    </row>
    <row r="101" spans="1:10">
      <c r="B101" s="786" t="str">
        <f>IF('Input-IS Y9'!B101="","",'Input-IS Y9'!B101)</f>
        <v/>
      </c>
      <c r="C101" s="792">
        <f t="shared" si="21"/>
        <v>0</v>
      </c>
      <c r="D101" s="567"/>
      <c r="E101" s="567"/>
      <c r="F101" s="567"/>
      <c r="G101" s="567"/>
      <c r="H101" s="567"/>
      <c r="I101" s="567"/>
      <c r="J101" s="567"/>
    </row>
    <row r="102" spans="1:10">
      <c r="B102" s="786" t="str">
        <f>IF('Input-IS Y9'!B102="","",'Input-IS Y9'!B102)</f>
        <v/>
      </c>
      <c r="C102" s="792">
        <f t="shared" si="21"/>
        <v>0</v>
      </c>
      <c r="D102" s="567"/>
      <c r="E102" s="567"/>
      <c r="F102" s="567"/>
      <c r="G102" s="567"/>
      <c r="H102" s="567"/>
      <c r="I102" s="567"/>
      <c r="J102" s="567"/>
    </row>
    <row r="103" spans="1:10">
      <c r="B103" s="786" t="str">
        <f>IF('Input-IS Y9'!B103="","",'Input-IS Y9'!B103)</f>
        <v/>
      </c>
      <c r="C103" s="792">
        <f t="shared" si="21"/>
        <v>0</v>
      </c>
      <c r="D103" s="567"/>
      <c r="E103" s="567"/>
      <c r="F103" s="567"/>
      <c r="G103" s="567"/>
      <c r="H103" s="567"/>
      <c r="I103" s="567"/>
      <c r="J103" s="567"/>
    </row>
    <row r="104" spans="1:10" s="19" customFormat="1">
      <c r="A104" s="143"/>
      <c r="B104" s="410" t="s">
        <v>11</v>
      </c>
      <c r="C104" s="577">
        <f>C105+C118+C127+C138</f>
        <v>0</v>
      </c>
      <c r="D104" s="578">
        <f t="shared" ref="D104:J104" si="22">D105+D118+D127+D138</f>
        <v>0</v>
      </c>
      <c r="E104" s="578">
        <f t="shared" si="22"/>
        <v>0</v>
      </c>
      <c r="F104" s="578">
        <f t="shared" si="22"/>
        <v>0</v>
      </c>
      <c r="G104" s="578">
        <f t="shared" si="22"/>
        <v>0</v>
      </c>
      <c r="H104" s="578">
        <f t="shared" si="22"/>
        <v>0</v>
      </c>
      <c r="I104" s="578">
        <f t="shared" si="22"/>
        <v>0</v>
      </c>
      <c r="J104" s="578">
        <f t="shared" si="22"/>
        <v>0</v>
      </c>
    </row>
    <row r="105" spans="1:10">
      <c r="B105" s="409" t="str">
        <f>IF(Setup!C16="","",Setup!C16)</f>
        <v>Membership</v>
      </c>
      <c r="C105" s="579">
        <f>SUM(C106:C117)</f>
        <v>0</v>
      </c>
      <c r="D105" s="579">
        <f t="shared" ref="D105:J105" si="23">SUM(D106:D117)</f>
        <v>0</v>
      </c>
      <c r="E105" s="579">
        <f t="shared" si="23"/>
        <v>0</v>
      </c>
      <c r="F105" s="579">
        <f t="shared" si="23"/>
        <v>0</v>
      </c>
      <c r="G105" s="579">
        <f t="shared" si="23"/>
        <v>0</v>
      </c>
      <c r="H105" s="579">
        <f t="shared" si="23"/>
        <v>0</v>
      </c>
      <c r="I105" s="579">
        <f t="shared" si="23"/>
        <v>0</v>
      </c>
      <c r="J105" s="579">
        <f t="shared" si="23"/>
        <v>0</v>
      </c>
    </row>
    <row r="106" spans="1:10">
      <c r="B106" s="398" t="str">
        <f>IF('Input-IS Y9'!B106="","",'Input-IS Y9'!B106)</f>
        <v>Dues</v>
      </c>
      <c r="C106" s="567"/>
      <c r="D106" s="571" t="str">
        <f>IF(ISERROR(D$10*$C106),"",(D$10*$C106))</f>
        <v/>
      </c>
      <c r="E106" s="571" t="str">
        <f t="shared" ref="E106:J117" si="24">IF(ISERROR(E$10*$C106),"",(E$10*$C106))</f>
        <v/>
      </c>
      <c r="F106" s="571" t="str">
        <f t="shared" si="24"/>
        <v/>
      </c>
      <c r="G106" s="571" t="str">
        <f t="shared" si="24"/>
        <v/>
      </c>
      <c r="H106" s="571">
        <f t="shared" si="24"/>
        <v>0</v>
      </c>
      <c r="I106" s="571">
        <f t="shared" si="24"/>
        <v>0</v>
      </c>
      <c r="J106" s="571">
        <f t="shared" si="24"/>
        <v>0</v>
      </c>
    </row>
    <row r="107" spans="1:10" s="781" customFormat="1">
      <c r="A107" s="143"/>
      <c r="B107" s="787" t="str">
        <f>IF('Input-IS Y9'!B107="","",'Input-IS Y9'!B107)</f>
        <v>Sponsorships</v>
      </c>
      <c r="C107" s="791"/>
      <c r="D107" s="794" t="str">
        <f t="shared" ref="D107:D117" si="25">IF(ISERROR(D$10*$C107),"",(D$10*$C107))</f>
        <v/>
      </c>
      <c r="E107" s="794" t="str">
        <f t="shared" si="24"/>
        <v/>
      </c>
      <c r="F107" s="794" t="str">
        <f t="shared" si="24"/>
        <v/>
      </c>
      <c r="G107" s="794" t="str">
        <f t="shared" si="24"/>
        <v/>
      </c>
      <c r="H107" s="794">
        <f t="shared" si="24"/>
        <v>0</v>
      </c>
      <c r="I107" s="794">
        <f t="shared" si="24"/>
        <v>0</v>
      </c>
      <c r="J107" s="794">
        <f t="shared" si="24"/>
        <v>0</v>
      </c>
    </row>
    <row r="108" spans="1:10" s="781" customFormat="1">
      <c r="A108" s="143"/>
      <c r="B108" s="787" t="str">
        <f>IF('Input-IS Y9'!B108="","",'Input-IS Y9'!B108)</f>
        <v/>
      </c>
      <c r="C108" s="791"/>
      <c r="D108" s="794" t="str">
        <f t="shared" si="25"/>
        <v/>
      </c>
      <c r="E108" s="794" t="str">
        <f t="shared" si="24"/>
        <v/>
      </c>
      <c r="F108" s="794" t="str">
        <f t="shared" si="24"/>
        <v/>
      </c>
      <c r="G108" s="794" t="str">
        <f t="shared" si="24"/>
        <v/>
      </c>
      <c r="H108" s="794">
        <f t="shared" si="24"/>
        <v>0</v>
      </c>
      <c r="I108" s="794">
        <f t="shared" si="24"/>
        <v>0</v>
      </c>
      <c r="J108" s="794">
        <f t="shared" si="24"/>
        <v>0</v>
      </c>
    </row>
    <row r="109" spans="1:10" s="781" customFormat="1">
      <c r="A109" s="143"/>
      <c r="B109" s="787" t="str">
        <f>IF('Input-IS Y9'!B109="","",'Input-IS Y9'!B109)</f>
        <v/>
      </c>
      <c r="C109" s="791"/>
      <c r="D109" s="794" t="str">
        <f t="shared" si="25"/>
        <v/>
      </c>
      <c r="E109" s="794" t="str">
        <f t="shared" si="24"/>
        <v/>
      </c>
      <c r="F109" s="794" t="str">
        <f t="shared" si="24"/>
        <v/>
      </c>
      <c r="G109" s="794" t="str">
        <f t="shared" si="24"/>
        <v/>
      </c>
      <c r="H109" s="794">
        <f t="shared" si="24"/>
        <v>0</v>
      </c>
      <c r="I109" s="794">
        <f t="shared" si="24"/>
        <v>0</v>
      </c>
      <c r="J109" s="794">
        <f t="shared" si="24"/>
        <v>0</v>
      </c>
    </row>
    <row r="110" spans="1:10" s="781" customFormat="1">
      <c r="A110" s="143"/>
      <c r="B110" s="787" t="str">
        <f>IF('Input-IS Y9'!B110="","",'Input-IS Y9'!B110)</f>
        <v/>
      </c>
      <c r="C110" s="791"/>
      <c r="D110" s="794" t="str">
        <f t="shared" si="25"/>
        <v/>
      </c>
      <c r="E110" s="794" t="str">
        <f t="shared" si="24"/>
        <v/>
      </c>
      <c r="F110" s="794" t="str">
        <f t="shared" si="24"/>
        <v/>
      </c>
      <c r="G110" s="794" t="str">
        <f t="shared" si="24"/>
        <v/>
      </c>
      <c r="H110" s="794">
        <f t="shared" si="24"/>
        <v>0</v>
      </c>
      <c r="I110" s="794">
        <f t="shared" si="24"/>
        <v>0</v>
      </c>
      <c r="J110" s="794">
        <f t="shared" si="24"/>
        <v>0</v>
      </c>
    </row>
    <row r="111" spans="1:10" s="781" customFormat="1">
      <c r="A111" s="143"/>
      <c r="B111" s="787" t="str">
        <f>IF('Input-IS Y9'!B111="","",'Input-IS Y9'!B111)</f>
        <v/>
      </c>
      <c r="C111" s="791"/>
      <c r="D111" s="794" t="str">
        <f t="shared" si="25"/>
        <v/>
      </c>
      <c r="E111" s="794" t="str">
        <f t="shared" si="24"/>
        <v/>
      </c>
      <c r="F111" s="794" t="str">
        <f t="shared" si="24"/>
        <v/>
      </c>
      <c r="G111" s="794" t="str">
        <f t="shared" si="24"/>
        <v/>
      </c>
      <c r="H111" s="794">
        <f t="shared" si="24"/>
        <v>0</v>
      </c>
      <c r="I111" s="794">
        <f t="shared" si="24"/>
        <v>0</v>
      </c>
      <c r="J111" s="794">
        <f t="shared" si="24"/>
        <v>0</v>
      </c>
    </row>
    <row r="112" spans="1:10" s="781" customFormat="1">
      <c r="A112" s="143"/>
      <c r="B112" s="787" t="str">
        <f>IF('Input-IS Y9'!B112="","",'Input-IS Y9'!B112)</f>
        <v/>
      </c>
      <c r="C112" s="791"/>
      <c r="D112" s="794" t="str">
        <f t="shared" si="25"/>
        <v/>
      </c>
      <c r="E112" s="794" t="str">
        <f t="shared" si="24"/>
        <v/>
      </c>
      <c r="F112" s="794" t="str">
        <f t="shared" si="24"/>
        <v/>
      </c>
      <c r="G112" s="794" t="str">
        <f t="shared" si="24"/>
        <v/>
      </c>
      <c r="H112" s="794">
        <f t="shared" si="24"/>
        <v>0</v>
      </c>
      <c r="I112" s="794">
        <f t="shared" si="24"/>
        <v>0</v>
      </c>
      <c r="J112" s="794">
        <f t="shared" si="24"/>
        <v>0</v>
      </c>
    </row>
    <row r="113" spans="1:10" s="781" customFormat="1">
      <c r="A113" s="143"/>
      <c r="B113" s="787" t="str">
        <f>IF('Input-IS Y9'!B113="","",'Input-IS Y9'!B113)</f>
        <v/>
      </c>
      <c r="C113" s="791"/>
      <c r="D113" s="794" t="str">
        <f t="shared" si="25"/>
        <v/>
      </c>
      <c r="E113" s="794" t="str">
        <f t="shared" si="24"/>
        <v/>
      </c>
      <c r="F113" s="794" t="str">
        <f t="shared" si="24"/>
        <v/>
      </c>
      <c r="G113" s="794" t="str">
        <f t="shared" si="24"/>
        <v/>
      </c>
      <c r="H113" s="794">
        <f t="shared" si="24"/>
        <v>0</v>
      </c>
      <c r="I113" s="794">
        <f t="shared" si="24"/>
        <v>0</v>
      </c>
      <c r="J113" s="794">
        <f t="shared" si="24"/>
        <v>0</v>
      </c>
    </row>
    <row r="114" spans="1:10" s="781" customFormat="1">
      <c r="A114" s="143"/>
      <c r="B114" s="787" t="str">
        <f>IF('Input-IS Y9'!B114="","",'Input-IS Y9'!B114)</f>
        <v/>
      </c>
      <c r="C114" s="791"/>
      <c r="D114" s="794" t="str">
        <f t="shared" si="25"/>
        <v/>
      </c>
      <c r="E114" s="794" t="str">
        <f t="shared" si="24"/>
        <v/>
      </c>
      <c r="F114" s="794" t="str">
        <f t="shared" si="24"/>
        <v/>
      </c>
      <c r="G114" s="794" t="str">
        <f t="shared" si="24"/>
        <v/>
      </c>
      <c r="H114" s="794">
        <f t="shared" si="24"/>
        <v>0</v>
      </c>
      <c r="I114" s="794">
        <f t="shared" si="24"/>
        <v>0</v>
      </c>
      <c r="J114" s="794">
        <f t="shared" si="24"/>
        <v>0</v>
      </c>
    </row>
    <row r="115" spans="1:10" s="781" customFormat="1">
      <c r="A115" s="143"/>
      <c r="B115" s="787" t="str">
        <f>IF('Input-IS Y9'!B115="","",'Input-IS Y9'!B115)</f>
        <v/>
      </c>
      <c r="C115" s="791"/>
      <c r="D115" s="794" t="str">
        <f t="shared" si="25"/>
        <v/>
      </c>
      <c r="E115" s="794" t="str">
        <f t="shared" si="24"/>
        <v/>
      </c>
      <c r="F115" s="794" t="str">
        <f t="shared" si="24"/>
        <v/>
      </c>
      <c r="G115" s="794" t="str">
        <f t="shared" si="24"/>
        <v/>
      </c>
      <c r="H115" s="794">
        <f t="shared" si="24"/>
        <v>0</v>
      </c>
      <c r="I115" s="794">
        <f t="shared" si="24"/>
        <v>0</v>
      </c>
      <c r="J115" s="794">
        <f t="shared" si="24"/>
        <v>0</v>
      </c>
    </row>
    <row r="116" spans="1:10" s="781" customFormat="1">
      <c r="A116" s="143"/>
      <c r="B116" s="787" t="str">
        <f>IF('Input-IS Y9'!B116="","",'Input-IS Y9'!B116)</f>
        <v/>
      </c>
      <c r="C116" s="791"/>
      <c r="D116" s="794" t="str">
        <f t="shared" si="25"/>
        <v/>
      </c>
      <c r="E116" s="794" t="str">
        <f t="shared" si="24"/>
        <v/>
      </c>
      <c r="F116" s="794" t="str">
        <f t="shared" si="24"/>
        <v/>
      </c>
      <c r="G116" s="794" t="str">
        <f t="shared" si="24"/>
        <v/>
      </c>
      <c r="H116" s="794">
        <f t="shared" si="24"/>
        <v>0</v>
      </c>
      <c r="I116" s="794">
        <f t="shared" si="24"/>
        <v>0</v>
      </c>
      <c r="J116" s="794">
        <f t="shared" si="24"/>
        <v>0</v>
      </c>
    </row>
    <row r="117" spans="1:10">
      <c r="B117" s="787" t="str">
        <f>IF('Input-IS Y9'!B117="","",'Input-IS Y9'!B117)</f>
        <v/>
      </c>
      <c r="C117" s="791"/>
      <c r="D117" s="794" t="str">
        <f t="shared" si="25"/>
        <v/>
      </c>
      <c r="E117" s="794" t="str">
        <f t="shared" si="24"/>
        <v/>
      </c>
      <c r="F117" s="794" t="str">
        <f t="shared" si="24"/>
        <v/>
      </c>
      <c r="G117" s="794" t="str">
        <f t="shared" si="24"/>
        <v/>
      </c>
      <c r="H117" s="794">
        <f t="shared" si="24"/>
        <v>0</v>
      </c>
      <c r="I117" s="794">
        <f t="shared" si="24"/>
        <v>0</v>
      </c>
      <c r="J117" s="794">
        <f t="shared" si="24"/>
        <v>0</v>
      </c>
    </row>
    <row r="118" spans="1:10">
      <c r="B118" s="409" t="str">
        <f>IF(Setup!C17="","",Setup!C17)</f>
        <v>Interest/Investment Income</v>
      </c>
      <c r="C118" s="579">
        <f>SUM(C119:C126)</f>
        <v>0</v>
      </c>
      <c r="D118" s="579">
        <f t="shared" ref="D118:J118" si="26">SUM(D119:D126)</f>
        <v>0</v>
      </c>
      <c r="E118" s="579">
        <f t="shared" si="26"/>
        <v>0</v>
      </c>
      <c r="F118" s="579">
        <f t="shared" si="26"/>
        <v>0</v>
      </c>
      <c r="G118" s="579">
        <f t="shared" si="26"/>
        <v>0</v>
      </c>
      <c r="H118" s="579">
        <f t="shared" si="26"/>
        <v>0</v>
      </c>
      <c r="I118" s="579">
        <f t="shared" si="26"/>
        <v>0</v>
      </c>
      <c r="J118" s="579">
        <f t="shared" si="26"/>
        <v>0</v>
      </c>
    </row>
    <row r="119" spans="1:10">
      <c r="B119" s="398" t="str">
        <f>IF('Input-IS Y9'!B119="","",'Input-IS Y9'!B119)</f>
        <v xml:space="preserve">Interest   </v>
      </c>
      <c r="C119" s="567"/>
      <c r="D119" s="571" t="str">
        <f>IF(ISERROR(D$10*$C119),"",(D$10*$C119))</f>
        <v/>
      </c>
      <c r="E119" s="571" t="str">
        <f t="shared" ref="E119:J126" si="27">IF(ISERROR(E$10*$C119),"",(E$10*$C119))</f>
        <v/>
      </c>
      <c r="F119" s="571" t="str">
        <f t="shared" si="27"/>
        <v/>
      </c>
      <c r="G119" s="571" t="str">
        <f t="shared" si="27"/>
        <v/>
      </c>
      <c r="H119" s="571">
        <f t="shared" si="27"/>
        <v>0</v>
      </c>
      <c r="I119" s="571">
        <f t="shared" si="27"/>
        <v>0</v>
      </c>
      <c r="J119" s="571">
        <f t="shared" si="27"/>
        <v>0</v>
      </c>
    </row>
    <row r="120" spans="1:10" s="781" customFormat="1">
      <c r="A120" s="143"/>
      <c r="B120" s="787" t="str">
        <f>IF('Input-IS Y9'!B120="","",'Input-IS Y9'!B120)</f>
        <v>Dividends</v>
      </c>
      <c r="C120" s="791"/>
      <c r="D120" s="794" t="str">
        <f t="shared" ref="D120:D126" si="28">IF(ISERROR(D$10*$C120),"",(D$10*$C120))</f>
        <v/>
      </c>
      <c r="E120" s="794" t="str">
        <f t="shared" si="27"/>
        <v/>
      </c>
      <c r="F120" s="794" t="str">
        <f t="shared" si="27"/>
        <v/>
      </c>
      <c r="G120" s="794" t="str">
        <f t="shared" si="27"/>
        <v/>
      </c>
      <c r="H120" s="794">
        <f t="shared" si="27"/>
        <v>0</v>
      </c>
      <c r="I120" s="794">
        <f t="shared" si="27"/>
        <v>0</v>
      </c>
      <c r="J120" s="794">
        <f t="shared" si="27"/>
        <v>0</v>
      </c>
    </row>
    <row r="121" spans="1:10" s="781" customFormat="1">
      <c r="A121" s="143"/>
      <c r="B121" s="787" t="str">
        <f>IF('Input-IS Y9'!B121="","",'Input-IS Y9'!B121)</f>
        <v/>
      </c>
      <c r="C121" s="791"/>
      <c r="D121" s="794" t="str">
        <f t="shared" si="28"/>
        <v/>
      </c>
      <c r="E121" s="794" t="str">
        <f t="shared" si="27"/>
        <v/>
      </c>
      <c r="F121" s="794" t="str">
        <f t="shared" si="27"/>
        <v/>
      </c>
      <c r="G121" s="794" t="str">
        <f t="shared" si="27"/>
        <v/>
      </c>
      <c r="H121" s="794">
        <f t="shared" si="27"/>
        <v>0</v>
      </c>
      <c r="I121" s="794">
        <f t="shared" si="27"/>
        <v>0</v>
      </c>
      <c r="J121" s="794">
        <f t="shared" si="27"/>
        <v>0</v>
      </c>
    </row>
    <row r="122" spans="1:10" s="781" customFormat="1">
      <c r="A122" s="143"/>
      <c r="B122" s="787" t="str">
        <f>IF('Input-IS Y9'!B122="","",'Input-IS Y9'!B122)</f>
        <v/>
      </c>
      <c r="C122" s="791"/>
      <c r="D122" s="794" t="str">
        <f t="shared" si="28"/>
        <v/>
      </c>
      <c r="E122" s="794" t="str">
        <f t="shared" si="27"/>
        <v/>
      </c>
      <c r="F122" s="794" t="str">
        <f t="shared" si="27"/>
        <v/>
      </c>
      <c r="G122" s="794" t="str">
        <f t="shared" si="27"/>
        <v/>
      </c>
      <c r="H122" s="794">
        <f t="shared" si="27"/>
        <v>0</v>
      </c>
      <c r="I122" s="794">
        <f t="shared" si="27"/>
        <v>0</v>
      </c>
      <c r="J122" s="794">
        <f t="shared" si="27"/>
        <v>0</v>
      </c>
    </row>
    <row r="123" spans="1:10" s="781" customFormat="1">
      <c r="A123" s="143"/>
      <c r="B123" s="787" t="str">
        <f>IF('Input-IS Y9'!B123="","",'Input-IS Y9'!B123)</f>
        <v/>
      </c>
      <c r="C123" s="791"/>
      <c r="D123" s="794" t="str">
        <f t="shared" si="28"/>
        <v/>
      </c>
      <c r="E123" s="794" t="str">
        <f t="shared" si="27"/>
        <v/>
      </c>
      <c r="F123" s="794" t="str">
        <f t="shared" si="27"/>
        <v/>
      </c>
      <c r="G123" s="794" t="str">
        <f t="shared" si="27"/>
        <v/>
      </c>
      <c r="H123" s="794">
        <f t="shared" si="27"/>
        <v>0</v>
      </c>
      <c r="I123" s="794">
        <f t="shared" si="27"/>
        <v>0</v>
      </c>
      <c r="J123" s="794">
        <f t="shared" si="27"/>
        <v>0</v>
      </c>
    </row>
    <row r="124" spans="1:10" s="781" customFormat="1">
      <c r="A124" s="143"/>
      <c r="B124" s="787" t="str">
        <f>IF('Input-IS Y9'!B124="","",'Input-IS Y9'!B124)</f>
        <v/>
      </c>
      <c r="C124" s="791"/>
      <c r="D124" s="794" t="str">
        <f t="shared" si="28"/>
        <v/>
      </c>
      <c r="E124" s="794" t="str">
        <f t="shared" si="27"/>
        <v/>
      </c>
      <c r="F124" s="794" t="str">
        <f t="shared" si="27"/>
        <v/>
      </c>
      <c r="G124" s="794" t="str">
        <f t="shared" si="27"/>
        <v/>
      </c>
      <c r="H124" s="794">
        <f t="shared" si="27"/>
        <v>0</v>
      </c>
      <c r="I124" s="794">
        <f t="shared" si="27"/>
        <v>0</v>
      </c>
      <c r="J124" s="794">
        <f t="shared" si="27"/>
        <v>0</v>
      </c>
    </row>
    <row r="125" spans="1:10" s="781" customFormat="1">
      <c r="A125" s="143"/>
      <c r="B125" s="787" t="str">
        <f>IF('Input-IS Y9'!B125="","",'Input-IS Y9'!B125)</f>
        <v/>
      </c>
      <c r="C125" s="791"/>
      <c r="D125" s="794" t="str">
        <f t="shared" si="28"/>
        <v/>
      </c>
      <c r="E125" s="794" t="str">
        <f t="shared" si="27"/>
        <v/>
      </c>
      <c r="F125" s="794" t="str">
        <f t="shared" si="27"/>
        <v/>
      </c>
      <c r="G125" s="794" t="str">
        <f t="shared" si="27"/>
        <v/>
      </c>
      <c r="H125" s="794">
        <f t="shared" si="27"/>
        <v>0</v>
      </c>
      <c r="I125" s="794">
        <f t="shared" si="27"/>
        <v>0</v>
      </c>
      <c r="J125" s="794">
        <f t="shared" si="27"/>
        <v>0</v>
      </c>
    </row>
    <row r="126" spans="1:10">
      <c r="B126" s="787" t="str">
        <f>IF('Input-IS Y9'!B126="","",'Input-IS Y9'!B126)</f>
        <v/>
      </c>
      <c r="C126" s="791"/>
      <c r="D126" s="794" t="str">
        <f t="shared" si="28"/>
        <v/>
      </c>
      <c r="E126" s="794" t="str">
        <f t="shared" si="27"/>
        <v/>
      </c>
      <c r="F126" s="794" t="str">
        <f t="shared" si="27"/>
        <v/>
      </c>
      <c r="G126" s="794" t="str">
        <f t="shared" si="27"/>
        <v/>
      </c>
      <c r="H126" s="794">
        <f t="shared" si="27"/>
        <v>0</v>
      </c>
      <c r="I126" s="794">
        <f t="shared" si="27"/>
        <v>0</v>
      </c>
      <c r="J126" s="794">
        <f t="shared" si="27"/>
        <v>0</v>
      </c>
    </row>
    <row r="127" spans="1:10">
      <c r="B127" s="408" t="str">
        <f>IF(Setup!C18="","",Setup!C18)</f>
        <v/>
      </c>
      <c r="C127" s="579">
        <f>SUM(C128:C137)</f>
        <v>0</v>
      </c>
      <c r="D127" s="579">
        <f t="shared" ref="D127:J127" si="29">SUM(D128:D137)</f>
        <v>0</v>
      </c>
      <c r="E127" s="579">
        <f t="shared" si="29"/>
        <v>0</v>
      </c>
      <c r="F127" s="579">
        <f t="shared" si="29"/>
        <v>0</v>
      </c>
      <c r="G127" s="579">
        <f t="shared" si="29"/>
        <v>0</v>
      </c>
      <c r="H127" s="579">
        <f t="shared" si="29"/>
        <v>0</v>
      </c>
      <c r="I127" s="579">
        <f t="shared" si="29"/>
        <v>0</v>
      </c>
      <c r="J127" s="579">
        <f t="shared" si="29"/>
        <v>0</v>
      </c>
    </row>
    <row r="128" spans="1:10">
      <c r="B128" s="398" t="str">
        <f>IF('Input-IS Y9'!B128="","",'Input-IS Y9'!B128)</f>
        <v/>
      </c>
      <c r="C128" s="567"/>
      <c r="D128" s="571" t="str">
        <f>IF(ISERROR(D$10*$C128),"",(D$10*$C128))</f>
        <v/>
      </c>
      <c r="E128" s="571" t="str">
        <f t="shared" ref="E128:J137" si="30">IF(ISERROR(E$10*$C128),"",(E$10*$C128))</f>
        <v/>
      </c>
      <c r="F128" s="571" t="str">
        <f t="shared" si="30"/>
        <v/>
      </c>
      <c r="G128" s="571" t="str">
        <f t="shared" si="30"/>
        <v/>
      </c>
      <c r="H128" s="571">
        <f t="shared" si="30"/>
        <v>0</v>
      </c>
      <c r="I128" s="571">
        <f t="shared" si="30"/>
        <v>0</v>
      </c>
      <c r="J128" s="571">
        <f t="shared" si="30"/>
        <v>0</v>
      </c>
    </row>
    <row r="129" spans="1:10" s="781" customFormat="1">
      <c r="A129" s="143"/>
      <c r="B129" s="787" t="str">
        <f>IF('Input-IS Y9'!B129="","",'Input-IS Y9'!B129)</f>
        <v/>
      </c>
      <c r="C129" s="791"/>
      <c r="D129" s="794" t="str">
        <f t="shared" ref="D129:D137" si="31">IF(ISERROR(D$10*$C129),"",(D$10*$C129))</f>
        <v/>
      </c>
      <c r="E129" s="794" t="str">
        <f t="shared" si="30"/>
        <v/>
      </c>
      <c r="F129" s="794" t="str">
        <f t="shared" si="30"/>
        <v/>
      </c>
      <c r="G129" s="794" t="str">
        <f t="shared" si="30"/>
        <v/>
      </c>
      <c r="H129" s="794">
        <f t="shared" si="30"/>
        <v>0</v>
      </c>
      <c r="I129" s="794">
        <f t="shared" si="30"/>
        <v>0</v>
      </c>
      <c r="J129" s="794">
        <f t="shared" si="30"/>
        <v>0</v>
      </c>
    </row>
    <row r="130" spans="1:10" s="781" customFormat="1">
      <c r="A130" s="143"/>
      <c r="B130" s="787" t="str">
        <f>IF('Input-IS Y9'!B130="","",'Input-IS Y9'!B130)</f>
        <v/>
      </c>
      <c r="C130" s="791"/>
      <c r="D130" s="794" t="str">
        <f t="shared" si="31"/>
        <v/>
      </c>
      <c r="E130" s="794" t="str">
        <f t="shared" si="30"/>
        <v/>
      </c>
      <c r="F130" s="794" t="str">
        <f t="shared" si="30"/>
        <v/>
      </c>
      <c r="G130" s="794" t="str">
        <f t="shared" si="30"/>
        <v/>
      </c>
      <c r="H130" s="794">
        <f t="shared" si="30"/>
        <v>0</v>
      </c>
      <c r="I130" s="794">
        <f t="shared" si="30"/>
        <v>0</v>
      </c>
      <c r="J130" s="794">
        <f t="shared" si="30"/>
        <v>0</v>
      </c>
    </row>
    <row r="131" spans="1:10" s="781" customFormat="1">
      <c r="A131" s="143"/>
      <c r="B131" s="787" t="str">
        <f>IF('Input-IS Y9'!B131="","",'Input-IS Y9'!B131)</f>
        <v/>
      </c>
      <c r="C131" s="791"/>
      <c r="D131" s="794" t="str">
        <f t="shared" si="31"/>
        <v/>
      </c>
      <c r="E131" s="794" t="str">
        <f t="shared" si="30"/>
        <v/>
      </c>
      <c r="F131" s="794" t="str">
        <f t="shared" si="30"/>
        <v/>
      </c>
      <c r="G131" s="794" t="str">
        <f t="shared" si="30"/>
        <v/>
      </c>
      <c r="H131" s="794">
        <f t="shared" si="30"/>
        <v>0</v>
      </c>
      <c r="I131" s="794">
        <f t="shared" si="30"/>
        <v>0</v>
      </c>
      <c r="J131" s="794">
        <f t="shared" si="30"/>
        <v>0</v>
      </c>
    </row>
    <row r="132" spans="1:10" s="781" customFormat="1">
      <c r="A132" s="143"/>
      <c r="B132" s="787" t="str">
        <f>IF('Input-IS Y9'!B132="","",'Input-IS Y9'!B132)</f>
        <v/>
      </c>
      <c r="C132" s="791"/>
      <c r="D132" s="794" t="str">
        <f t="shared" si="31"/>
        <v/>
      </c>
      <c r="E132" s="794" t="str">
        <f t="shared" si="30"/>
        <v/>
      </c>
      <c r="F132" s="794" t="str">
        <f t="shared" si="30"/>
        <v/>
      </c>
      <c r="G132" s="794" t="str">
        <f t="shared" si="30"/>
        <v/>
      </c>
      <c r="H132" s="794">
        <f t="shared" si="30"/>
        <v>0</v>
      </c>
      <c r="I132" s="794">
        <f t="shared" si="30"/>
        <v>0</v>
      </c>
      <c r="J132" s="794">
        <f t="shared" si="30"/>
        <v>0</v>
      </c>
    </row>
    <row r="133" spans="1:10" s="781" customFormat="1">
      <c r="A133" s="143"/>
      <c r="B133" s="787" t="str">
        <f>IF('Input-IS Y9'!B133="","",'Input-IS Y9'!B133)</f>
        <v/>
      </c>
      <c r="C133" s="791"/>
      <c r="D133" s="794" t="str">
        <f t="shared" si="31"/>
        <v/>
      </c>
      <c r="E133" s="794" t="str">
        <f t="shared" si="30"/>
        <v/>
      </c>
      <c r="F133" s="794" t="str">
        <f t="shared" si="30"/>
        <v/>
      </c>
      <c r="G133" s="794" t="str">
        <f t="shared" si="30"/>
        <v/>
      </c>
      <c r="H133" s="794">
        <f t="shared" si="30"/>
        <v>0</v>
      </c>
      <c r="I133" s="794">
        <f t="shared" si="30"/>
        <v>0</v>
      </c>
      <c r="J133" s="794">
        <f t="shared" si="30"/>
        <v>0</v>
      </c>
    </row>
    <row r="134" spans="1:10" s="781" customFormat="1">
      <c r="A134" s="143"/>
      <c r="B134" s="787" t="str">
        <f>IF('Input-IS Y9'!B134="","",'Input-IS Y9'!B134)</f>
        <v/>
      </c>
      <c r="C134" s="791"/>
      <c r="D134" s="794" t="str">
        <f t="shared" si="31"/>
        <v/>
      </c>
      <c r="E134" s="794" t="str">
        <f t="shared" si="30"/>
        <v/>
      </c>
      <c r="F134" s="794" t="str">
        <f t="shared" si="30"/>
        <v/>
      </c>
      <c r="G134" s="794" t="str">
        <f t="shared" si="30"/>
        <v/>
      </c>
      <c r="H134" s="794">
        <f t="shared" si="30"/>
        <v>0</v>
      </c>
      <c r="I134" s="794">
        <f t="shared" si="30"/>
        <v>0</v>
      </c>
      <c r="J134" s="794">
        <f t="shared" si="30"/>
        <v>0</v>
      </c>
    </row>
    <row r="135" spans="1:10" s="781" customFormat="1">
      <c r="A135" s="143"/>
      <c r="B135" s="787" t="str">
        <f>IF('Input-IS Y9'!B135="","",'Input-IS Y9'!B135)</f>
        <v/>
      </c>
      <c r="C135" s="791"/>
      <c r="D135" s="794" t="str">
        <f t="shared" si="31"/>
        <v/>
      </c>
      <c r="E135" s="794" t="str">
        <f t="shared" si="30"/>
        <v/>
      </c>
      <c r="F135" s="794" t="str">
        <f t="shared" si="30"/>
        <v/>
      </c>
      <c r="G135" s="794" t="str">
        <f t="shared" si="30"/>
        <v/>
      </c>
      <c r="H135" s="794">
        <f t="shared" si="30"/>
        <v>0</v>
      </c>
      <c r="I135" s="794">
        <f t="shared" si="30"/>
        <v>0</v>
      </c>
      <c r="J135" s="794">
        <f t="shared" si="30"/>
        <v>0</v>
      </c>
    </row>
    <row r="136" spans="1:10" s="781" customFormat="1">
      <c r="A136" s="143"/>
      <c r="B136" s="787" t="str">
        <f>IF('Input-IS Y9'!B136="","",'Input-IS Y9'!B136)</f>
        <v/>
      </c>
      <c r="C136" s="791"/>
      <c r="D136" s="794" t="str">
        <f t="shared" si="31"/>
        <v/>
      </c>
      <c r="E136" s="794" t="str">
        <f t="shared" si="30"/>
        <v/>
      </c>
      <c r="F136" s="794" t="str">
        <f t="shared" si="30"/>
        <v/>
      </c>
      <c r="G136" s="794" t="str">
        <f t="shared" si="30"/>
        <v/>
      </c>
      <c r="H136" s="794">
        <f t="shared" si="30"/>
        <v>0</v>
      </c>
      <c r="I136" s="794">
        <f t="shared" si="30"/>
        <v>0</v>
      </c>
      <c r="J136" s="794">
        <f t="shared" si="30"/>
        <v>0</v>
      </c>
    </row>
    <row r="137" spans="1:10">
      <c r="B137" s="787" t="str">
        <f>IF('Input-IS Y9'!B137="","",'Input-IS Y9'!B137)</f>
        <v/>
      </c>
      <c r="C137" s="791"/>
      <c r="D137" s="794" t="str">
        <f t="shared" si="31"/>
        <v/>
      </c>
      <c r="E137" s="794" t="str">
        <f t="shared" si="30"/>
        <v/>
      </c>
      <c r="F137" s="794" t="str">
        <f t="shared" si="30"/>
        <v/>
      </c>
      <c r="G137" s="794" t="str">
        <f t="shared" si="30"/>
        <v/>
      </c>
      <c r="H137" s="794">
        <f t="shared" si="30"/>
        <v>0</v>
      </c>
      <c r="I137" s="794">
        <f t="shared" si="30"/>
        <v>0</v>
      </c>
      <c r="J137" s="794">
        <f t="shared" si="30"/>
        <v>0</v>
      </c>
    </row>
    <row r="138" spans="1:10">
      <c r="B138" s="408" t="str">
        <f>IF(Setup!C19="","",Setup!C19)</f>
        <v/>
      </c>
      <c r="C138" s="579">
        <f>SUM(C139:C148)</f>
        <v>0</v>
      </c>
      <c r="D138" s="579">
        <f t="shared" ref="D138:J138" si="32">SUM(D139:D148)</f>
        <v>0</v>
      </c>
      <c r="E138" s="579">
        <f t="shared" si="32"/>
        <v>0</v>
      </c>
      <c r="F138" s="579">
        <f t="shared" si="32"/>
        <v>0</v>
      </c>
      <c r="G138" s="579">
        <f t="shared" si="32"/>
        <v>0</v>
      </c>
      <c r="H138" s="579">
        <f t="shared" si="32"/>
        <v>0</v>
      </c>
      <c r="I138" s="579">
        <f t="shared" si="32"/>
        <v>0</v>
      </c>
      <c r="J138" s="579">
        <f t="shared" si="32"/>
        <v>0</v>
      </c>
    </row>
    <row r="139" spans="1:10">
      <c r="B139" s="398" t="str">
        <f>IF('Input-IS Y9'!B139="","",'Input-IS Y9'!B139)</f>
        <v/>
      </c>
      <c r="C139" s="567"/>
      <c r="D139" s="571" t="str">
        <f>IF(ISERROR(D$10*$C139),"",(D$10*$C139))</f>
        <v/>
      </c>
      <c r="E139" s="571" t="str">
        <f t="shared" ref="E139:J148" si="33">IF(ISERROR(E$10*$C139),"",(E$10*$C139))</f>
        <v/>
      </c>
      <c r="F139" s="571" t="str">
        <f t="shared" si="33"/>
        <v/>
      </c>
      <c r="G139" s="571" t="str">
        <f t="shared" si="33"/>
        <v/>
      </c>
      <c r="H139" s="571">
        <f t="shared" si="33"/>
        <v>0</v>
      </c>
      <c r="I139" s="571">
        <f t="shared" si="33"/>
        <v>0</v>
      </c>
      <c r="J139" s="571">
        <f t="shared" si="33"/>
        <v>0</v>
      </c>
    </row>
    <row r="140" spans="1:10" s="781" customFormat="1">
      <c r="A140" s="143"/>
      <c r="B140" s="787" t="str">
        <f>IF('Input-IS Y9'!B140="","",'Input-IS Y9'!B140)</f>
        <v/>
      </c>
      <c r="C140" s="791"/>
      <c r="D140" s="794" t="str">
        <f t="shared" ref="D140:D148" si="34">IF(ISERROR(D$10*$C140),"",(D$10*$C140))</f>
        <v/>
      </c>
      <c r="E140" s="794" t="str">
        <f t="shared" si="33"/>
        <v/>
      </c>
      <c r="F140" s="794" t="str">
        <f t="shared" si="33"/>
        <v/>
      </c>
      <c r="G140" s="794" t="str">
        <f t="shared" si="33"/>
        <v/>
      </c>
      <c r="H140" s="794">
        <f t="shared" si="33"/>
        <v>0</v>
      </c>
      <c r="I140" s="794">
        <f t="shared" si="33"/>
        <v>0</v>
      </c>
      <c r="J140" s="794">
        <f t="shared" si="33"/>
        <v>0</v>
      </c>
    </row>
    <row r="141" spans="1:10" s="781" customFormat="1">
      <c r="A141" s="143"/>
      <c r="B141" s="787" t="str">
        <f>IF('Input-IS Y9'!B141="","",'Input-IS Y9'!B141)</f>
        <v/>
      </c>
      <c r="C141" s="791"/>
      <c r="D141" s="794" t="str">
        <f t="shared" si="34"/>
        <v/>
      </c>
      <c r="E141" s="794" t="str">
        <f t="shared" si="33"/>
        <v/>
      </c>
      <c r="F141" s="794" t="str">
        <f t="shared" si="33"/>
        <v/>
      </c>
      <c r="G141" s="794" t="str">
        <f t="shared" si="33"/>
        <v/>
      </c>
      <c r="H141" s="794">
        <f t="shared" si="33"/>
        <v>0</v>
      </c>
      <c r="I141" s="794">
        <f t="shared" si="33"/>
        <v>0</v>
      </c>
      <c r="J141" s="794">
        <f t="shared" si="33"/>
        <v>0</v>
      </c>
    </row>
    <row r="142" spans="1:10" s="781" customFormat="1">
      <c r="A142" s="143"/>
      <c r="B142" s="787" t="str">
        <f>IF('Input-IS Y9'!B142="","",'Input-IS Y9'!B142)</f>
        <v/>
      </c>
      <c r="C142" s="791"/>
      <c r="D142" s="794" t="str">
        <f t="shared" si="34"/>
        <v/>
      </c>
      <c r="E142" s="794" t="str">
        <f t="shared" si="33"/>
        <v/>
      </c>
      <c r="F142" s="794" t="str">
        <f t="shared" si="33"/>
        <v/>
      </c>
      <c r="G142" s="794" t="str">
        <f t="shared" si="33"/>
        <v/>
      </c>
      <c r="H142" s="794">
        <f t="shared" si="33"/>
        <v>0</v>
      </c>
      <c r="I142" s="794">
        <f t="shared" si="33"/>
        <v>0</v>
      </c>
      <c r="J142" s="794">
        <f t="shared" si="33"/>
        <v>0</v>
      </c>
    </row>
    <row r="143" spans="1:10" s="781" customFormat="1">
      <c r="A143" s="143"/>
      <c r="B143" s="787" t="str">
        <f>IF('Input-IS Y9'!B143="","",'Input-IS Y9'!B143)</f>
        <v/>
      </c>
      <c r="C143" s="791"/>
      <c r="D143" s="794" t="str">
        <f t="shared" si="34"/>
        <v/>
      </c>
      <c r="E143" s="794" t="str">
        <f t="shared" si="33"/>
        <v/>
      </c>
      <c r="F143" s="794" t="str">
        <f t="shared" si="33"/>
        <v/>
      </c>
      <c r="G143" s="794" t="str">
        <f t="shared" si="33"/>
        <v/>
      </c>
      <c r="H143" s="794">
        <f t="shared" si="33"/>
        <v>0</v>
      </c>
      <c r="I143" s="794">
        <f t="shared" si="33"/>
        <v>0</v>
      </c>
      <c r="J143" s="794">
        <f t="shared" si="33"/>
        <v>0</v>
      </c>
    </row>
    <row r="144" spans="1:10" s="781" customFormat="1">
      <c r="A144" s="143"/>
      <c r="B144" s="787" t="str">
        <f>IF('Input-IS Y9'!B144="","",'Input-IS Y9'!B144)</f>
        <v/>
      </c>
      <c r="C144" s="791"/>
      <c r="D144" s="794" t="str">
        <f t="shared" si="34"/>
        <v/>
      </c>
      <c r="E144" s="794" t="str">
        <f t="shared" si="33"/>
        <v/>
      </c>
      <c r="F144" s="794" t="str">
        <f t="shared" si="33"/>
        <v/>
      </c>
      <c r="G144" s="794" t="str">
        <f t="shared" si="33"/>
        <v/>
      </c>
      <c r="H144" s="794">
        <f t="shared" si="33"/>
        <v>0</v>
      </c>
      <c r="I144" s="794">
        <f t="shared" si="33"/>
        <v>0</v>
      </c>
      <c r="J144" s="794">
        <f t="shared" si="33"/>
        <v>0</v>
      </c>
    </row>
    <row r="145" spans="1:10" s="781" customFormat="1">
      <c r="A145" s="143"/>
      <c r="B145" s="787" t="str">
        <f>IF('Input-IS Y9'!B145="","",'Input-IS Y9'!B145)</f>
        <v/>
      </c>
      <c r="C145" s="791"/>
      <c r="D145" s="794" t="str">
        <f t="shared" si="34"/>
        <v/>
      </c>
      <c r="E145" s="794" t="str">
        <f t="shared" si="33"/>
        <v/>
      </c>
      <c r="F145" s="794" t="str">
        <f t="shared" si="33"/>
        <v/>
      </c>
      <c r="G145" s="794" t="str">
        <f t="shared" si="33"/>
        <v/>
      </c>
      <c r="H145" s="794">
        <f t="shared" si="33"/>
        <v>0</v>
      </c>
      <c r="I145" s="794">
        <f t="shared" si="33"/>
        <v>0</v>
      </c>
      <c r="J145" s="794">
        <f t="shared" si="33"/>
        <v>0</v>
      </c>
    </row>
    <row r="146" spans="1:10" s="781" customFormat="1">
      <c r="A146" s="143"/>
      <c r="B146" s="787" t="str">
        <f>IF('Input-IS Y9'!B146="","",'Input-IS Y9'!B146)</f>
        <v/>
      </c>
      <c r="C146" s="791"/>
      <c r="D146" s="794" t="str">
        <f t="shared" si="34"/>
        <v/>
      </c>
      <c r="E146" s="794" t="str">
        <f t="shared" si="33"/>
        <v/>
      </c>
      <c r="F146" s="794" t="str">
        <f t="shared" si="33"/>
        <v/>
      </c>
      <c r="G146" s="794" t="str">
        <f t="shared" si="33"/>
        <v/>
      </c>
      <c r="H146" s="794">
        <f t="shared" si="33"/>
        <v>0</v>
      </c>
      <c r="I146" s="794">
        <f t="shared" si="33"/>
        <v>0</v>
      </c>
      <c r="J146" s="794">
        <f t="shared" si="33"/>
        <v>0</v>
      </c>
    </row>
    <row r="147" spans="1:10" s="781" customFormat="1">
      <c r="A147" s="143"/>
      <c r="B147" s="787" t="str">
        <f>IF('Input-IS Y9'!B147="","",'Input-IS Y9'!B147)</f>
        <v/>
      </c>
      <c r="C147" s="791"/>
      <c r="D147" s="794" t="str">
        <f t="shared" si="34"/>
        <v/>
      </c>
      <c r="E147" s="794" t="str">
        <f t="shared" si="33"/>
        <v/>
      </c>
      <c r="F147" s="794" t="str">
        <f t="shared" si="33"/>
        <v/>
      </c>
      <c r="G147" s="794" t="str">
        <f t="shared" si="33"/>
        <v/>
      </c>
      <c r="H147" s="794">
        <f t="shared" si="33"/>
        <v>0</v>
      </c>
      <c r="I147" s="794">
        <f t="shared" si="33"/>
        <v>0</v>
      </c>
      <c r="J147" s="794">
        <f t="shared" si="33"/>
        <v>0</v>
      </c>
    </row>
    <row r="148" spans="1:10">
      <c r="B148" s="787" t="str">
        <f>IF('Input-IS Y9'!B148="","",'Input-IS Y9'!B148)</f>
        <v/>
      </c>
      <c r="C148" s="791"/>
      <c r="D148" s="794" t="str">
        <f t="shared" si="34"/>
        <v/>
      </c>
      <c r="E148" s="794" t="str">
        <f t="shared" si="33"/>
        <v/>
      </c>
      <c r="F148" s="794" t="str">
        <f t="shared" si="33"/>
        <v/>
      </c>
      <c r="G148" s="794" t="str">
        <f t="shared" si="33"/>
        <v/>
      </c>
      <c r="H148" s="794">
        <f t="shared" si="33"/>
        <v>0</v>
      </c>
      <c r="I148" s="794">
        <f t="shared" si="33"/>
        <v>0</v>
      </c>
      <c r="J148" s="794">
        <f t="shared" si="33"/>
        <v>0</v>
      </c>
    </row>
    <row r="149" spans="1:10" ht="13.5" thickBot="1">
      <c r="B149" s="427" t="s">
        <v>19</v>
      </c>
      <c r="C149" s="600">
        <f>IF(ISERROR(C104+C83),"",(C104+C83))</f>
        <v>0</v>
      </c>
      <c r="D149" s="600">
        <f>IF(ISERROR(D104+D83),"",(D104+D83))</f>
        <v>0</v>
      </c>
      <c r="E149" s="600">
        <f t="shared" ref="E149:J149" si="35">IF(ISERROR(E104+E83),"",(E104+E83))</f>
        <v>0</v>
      </c>
      <c r="F149" s="600">
        <f t="shared" si="35"/>
        <v>0</v>
      </c>
      <c r="G149" s="600">
        <f t="shared" si="35"/>
        <v>0</v>
      </c>
      <c r="H149" s="600">
        <f t="shared" si="35"/>
        <v>0</v>
      </c>
      <c r="I149" s="600">
        <f t="shared" si="35"/>
        <v>0</v>
      </c>
      <c r="J149" s="600">
        <f t="shared" si="35"/>
        <v>0</v>
      </c>
    </row>
    <row r="150" spans="1:10" ht="13.5" thickBot="1">
      <c r="B150" s="428" t="s">
        <v>7</v>
      </c>
      <c r="C150" s="601">
        <f>IF(ISERROR(C81+C149),"",(C81+C149))</f>
        <v>0</v>
      </c>
      <c r="D150" s="601">
        <f t="shared" ref="D150:J150" si="36">IF(ISERROR(SUM(D81+D149)),"",(D81+D149))</f>
        <v>0</v>
      </c>
      <c r="E150" s="601">
        <f t="shared" si="36"/>
        <v>0</v>
      </c>
      <c r="F150" s="601">
        <f t="shared" si="36"/>
        <v>0</v>
      </c>
      <c r="G150" s="601">
        <f t="shared" si="36"/>
        <v>0</v>
      </c>
      <c r="H150" s="601">
        <f t="shared" si="36"/>
        <v>0</v>
      </c>
      <c r="I150" s="601">
        <f t="shared" si="36"/>
        <v>0</v>
      </c>
      <c r="J150" s="602">
        <f t="shared" si="36"/>
        <v>0</v>
      </c>
    </row>
    <row r="151" spans="1:10" ht="6" customHeight="1">
      <c r="D151" s="405"/>
      <c r="E151" s="405"/>
      <c r="F151" s="405"/>
      <c r="G151" s="405"/>
      <c r="H151" s="405"/>
      <c r="I151" s="405"/>
      <c r="J151" s="405"/>
    </row>
    <row r="152" spans="1:10" ht="13.5" thickBot="1">
      <c r="B152" s="212"/>
      <c r="C152" s="91" t="str">
        <f t="shared" ref="C152:J152" si="37">IF(C29="","",C29)</f>
        <v>Total</v>
      </c>
      <c r="D152" s="406" t="str">
        <f t="shared" si="37"/>
        <v>Training</v>
      </c>
      <c r="E152" s="406" t="str">
        <f t="shared" si="37"/>
        <v>Conference</v>
      </c>
      <c r="F152" s="406" t="str">
        <f t="shared" si="37"/>
        <v>Research</v>
      </c>
      <c r="G152" s="406" t="str">
        <f t="shared" si="37"/>
        <v>Publications</v>
      </c>
      <c r="H152" s="406" t="str">
        <f t="shared" si="37"/>
        <v/>
      </c>
      <c r="I152" s="406" t="str">
        <f t="shared" si="37"/>
        <v/>
      </c>
      <c r="J152" s="406" t="str">
        <f t="shared" si="37"/>
        <v/>
      </c>
    </row>
    <row r="153" spans="1:10">
      <c r="B153" s="214" t="s">
        <v>22</v>
      </c>
      <c r="C153" s="12"/>
      <c r="D153" s="407"/>
      <c r="E153" s="407"/>
      <c r="F153" s="407"/>
      <c r="G153" s="407"/>
      <c r="H153" s="407"/>
      <c r="I153" s="407"/>
      <c r="J153" s="407"/>
    </row>
    <row r="154" spans="1:10" s="20" customFormat="1">
      <c r="A154" s="143"/>
      <c r="B154" s="215" t="s">
        <v>10</v>
      </c>
      <c r="C154" s="586">
        <f>SUM(C155:C204)</f>
        <v>0</v>
      </c>
      <c r="D154" s="603">
        <f t="shared" ref="D154:J154" si="38">SUM(D155:D204)</f>
        <v>0</v>
      </c>
      <c r="E154" s="603">
        <f t="shared" si="38"/>
        <v>0</v>
      </c>
      <c r="F154" s="603">
        <f t="shared" si="38"/>
        <v>0</v>
      </c>
      <c r="G154" s="603">
        <f t="shared" si="38"/>
        <v>0</v>
      </c>
      <c r="H154" s="603">
        <f t="shared" si="38"/>
        <v>0</v>
      </c>
      <c r="I154" s="603">
        <f t="shared" si="38"/>
        <v>0</v>
      </c>
      <c r="J154" s="603">
        <f t="shared" si="38"/>
        <v>0</v>
      </c>
    </row>
    <row r="155" spans="1:10">
      <c r="B155" s="313" t="str">
        <f>IF('Input-IS Y9'!B155="","",'Input-IS Y9'!B155)</f>
        <v>Salaries/Wages/Benefits</v>
      </c>
      <c r="C155" s="568">
        <f t="shared" ref="C155:C204" si="39">SUM(D155:J155)</f>
        <v>0</v>
      </c>
      <c r="D155" s="567"/>
      <c r="E155" s="567"/>
      <c r="F155" s="567"/>
      <c r="G155" s="567"/>
      <c r="H155" s="567"/>
      <c r="I155" s="567"/>
      <c r="J155" s="567"/>
    </row>
    <row r="156" spans="1:10">
      <c r="B156" s="313" t="str">
        <f>IF('Input-IS Y9'!B156="","",'Input-IS Y9'!B156)</f>
        <v>Professional Fees</v>
      </c>
      <c r="C156" s="568">
        <f t="shared" si="39"/>
        <v>0</v>
      </c>
      <c r="D156" s="567"/>
      <c r="E156" s="567"/>
      <c r="F156" s="567"/>
      <c r="G156" s="567"/>
      <c r="H156" s="567"/>
      <c r="I156" s="567"/>
      <c r="J156" s="567"/>
    </row>
    <row r="157" spans="1:10">
      <c r="B157" s="313" t="str">
        <f>IF('Input-IS Y9'!B157="","",'Input-IS Y9'!B157)</f>
        <v>Translation Fees</v>
      </c>
      <c r="C157" s="568">
        <f t="shared" si="39"/>
        <v>0</v>
      </c>
      <c r="D157" s="567"/>
      <c r="E157" s="567"/>
      <c r="F157" s="567"/>
      <c r="G157" s="567"/>
      <c r="H157" s="567"/>
      <c r="I157" s="567"/>
      <c r="J157" s="567"/>
    </row>
    <row r="158" spans="1:10">
      <c r="B158" s="313" t="str">
        <f>IF('Input-IS Y9'!B158="","",'Input-IS Y9'!B158)</f>
        <v>Meals &amp; Incidentals Expenses</v>
      </c>
      <c r="C158" s="568">
        <f t="shared" si="39"/>
        <v>0</v>
      </c>
      <c r="D158" s="567"/>
      <c r="E158" s="567"/>
      <c r="F158" s="567"/>
      <c r="G158" s="567"/>
      <c r="H158" s="567"/>
      <c r="I158" s="567"/>
      <c r="J158" s="567"/>
    </row>
    <row r="159" spans="1:10">
      <c r="B159" s="313" t="str">
        <f>IF('Input-IS Y9'!B159="","",'Input-IS Y9'!B159)</f>
        <v>Lodging</v>
      </c>
      <c r="C159" s="568">
        <f t="shared" si="39"/>
        <v>0</v>
      </c>
      <c r="D159" s="567"/>
      <c r="E159" s="567"/>
      <c r="F159" s="567"/>
      <c r="G159" s="567"/>
      <c r="H159" s="567"/>
      <c r="I159" s="567"/>
      <c r="J159" s="567"/>
    </row>
    <row r="160" spans="1:10">
      <c r="B160" s="313" t="str">
        <f>IF('Input-IS Y9'!B160="","",'Input-IS Y9'!B160)</f>
        <v>Fares/Tickets</v>
      </c>
      <c r="C160" s="568">
        <f t="shared" si="39"/>
        <v>0</v>
      </c>
      <c r="D160" s="567"/>
      <c r="E160" s="567"/>
      <c r="F160" s="567"/>
      <c r="G160" s="567"/>
      <c r="H160" s="567"/>
      <c r="I160" s="567"/>
      <c r="J160" s="567"/>
    </row>
    <row r="161" spans="2:10">
      <c r="B161" s="313" t="str">
        <f>IF('Input-IS Y9'!B161="","",'Input-IS Y9'!B161)</f>
        <v>Awards (Conference, Training etc.)</v>
      </c>
      <c r="C161" s="568">
        <f t="shared" si="39"/>
        <v>0</v>
      </c>
      <c r="D161" s="567"/>
      <c r="E161" s="567"/>
      <c r="F161" s="567"/>
      <c r="G161" s="567"/>
      <c r="H161" s="567"/>
      <c r="I161" s="567"/>
      <c r="J161" s="567"/>
    </row>
    <row r="162" spans="2:10">
      <c r="B162" s="313" t="str">
        <f>IF('Input-IS Y9'!B162="","",'Input-IS Y9'!B162)</f>
        <v>Printing/Copying</v>
      </c>
      <c r="C162" s="568">
        <f t="shared" si="39"/>
        <v>0</v>
      </c>
      <c r="D162" s="567"/>
      <c r="E162" s="567"/>
      <c r="F162" s="567"/>
      <c r="G162" s="567"/>
      <c r="H162" s="567"/>
      <c r="I162" s="567"/>
      <c r="J162" s="567"/>
    </row>
    <row r="163" spans="2:10">
      <c r="B163" s="313" t="str">
        <f>IF('Input-IS Y9'!B163="","",'Input-IS Y9'!B163)</f>
        <v>Equipment Rental/Maintenance</v>
      </c>
      <c r="C163" s="568">
        <f t="shared" si="39"/>
        <v>0</v>
      </c>
      <c r="D163" s="567"/>
      <c r="E163" s="567"/>
      <c r="F163" s="567"/>
      <c r="G163" s="567"/>
      <c r="H163" s="567"/>
      <c r="I163" s="567"/>
      <c r="J163" s="567"/>
    </row>
    <row r="164" spans="2:10">
      <c r="B164" s="313" t="str">
        <f>IF('Input-IS Y9'!B164="","",'Input-IS Y9'!B164)</f>
        <v>Venue Rental</v>
      </c>
      <c r="C164" s="568">
        <f t="shared" si="39"/>
        <v>0</v>
      </c>
      <c r="D164" s="567"/>
      <c r="E164" s="567"/>
      <c r="F164" s="567"/>
      <c r="G164" s="567"/>
      <c r="H164" s="567"/>
      <c r="I164" s="567"/>
      <c r="J164" s="567"/>
    </row>
    <row r="165" spans="2:10">
      <c r="B165" s="313" t="str">
        <f>IF('Input-IS Y9'!B165="","",'Input-IS Y9'!B165)</f>
        <v>Transportation</v>
      </c>
      <c r="C165" s="568">
        <f t="shared" si="39"/>
        <v>0</v>
      </c>
      <c r="D165" s="567"/>
      <c r="E165" s="567"/>
      <c r="F165" s="567"/>
      <c r="G165" s="567"/>
      <c r="H165" s="567"/>
      <c r="I165" s="567"/>
      <c r="J165" s="567"/>
    </row>
    <row r="166" spans="2:10">
      <c r="B166" s="313" t="str">
        <f>IF('Input-IS Y9'!B166="","",'Input-IS Y9'!B166)</f>
        <v>Misc. Travel Expenses</v>
      </c>
      <c r="C166" s="568">
        <f t="shared" si="39"/>
        <v>0</v>
      </c>
      <c r="D166" s="567"/>
      <c r="E166" s="567"/>
      <c r="F166" s="567"/>
      <c r="G166" s="567"/>
      <c r="H166" s="567"/>
      <c r="I166" s="567"/>
      <c r="J166" s="567"/>
    </row>
    <row r="167" spans="2:10">
      <c r="B167" s="313" t="str">
        <f>IF('Input-IS Y9'!B167="","",'Input-IS Y9'!B167)</f>
        <v>Fundraising</v>
      </c>
      <c r="C167" s="568">
        <f t="shared" si="39"/>
        <v>0</v>
      </c>
      <c r="D167" s="567"/>
      <c r="E167" s="567"/>
      <c r="F167" s="567"/>
      <c r="G167" s="567"/>
      <c r="H167" s="567"/>
      <c r="I167" s="567"/>
      <c r="J167" s="567"/>
    </row>
    <row r="168" spans="2:10">
      <c r="B168" s="313" t="str">
        <f>IF('Input-IS Y9'!B168="","",'Input-IS Y9'!B168)</f>
        <v>Advertise, network &amp; visibility</v>
      </c>
      <c r="C168" s="568">
        <f t="shared" si="39"/>
        <v>0</v>
      </c>
      <c r="D168" s="567"/>
      <c r="E168" s="567"/>
      <c r="F168" s="567"/>
      <c r="G168" s="567"/>
      <c r="H168" s="567"/>
      <c r="I168" s="567"/>
      <c r="J168" s="567"/>
    </row>
    <row r="169" spans="2:10">
      <c r="B169" s="313" t="str">
        <f>IF('Input-IS Y9'!B169="","",'Input-IS Y9'!B169)</f>
        <v>Accounting/Legal Fees</v>
      </c>
      <c r="C169" s="568">
        <f t="shared" si="39"/>
        <v>0</v>
      </c>
      <c r="D169" s="567"/>
      <c r="E169" s="567"/>
      <c r="F169" s="567"/>
      <c r="G169" s="567"/>
      <c r="H169" s="567"/>
      <c r="I169" s="567"/>
      <c r="J169" s="567"/>
    </row>
    <row r="170" spans="2:10">
      <c r="B170" s="313" t="str">
        <f>IF('Input-IS Y9'!B170="","",'Input-IS Y9'!B170)</f>
        <v>Postage/Shipping/Delivery</v>
      </c>
      <c r="C170" s="568">
        <f t="shared" si="39"/>
        <v>0</v>
      </c>
      <c r="D170" s="567"/>
      <c r="E170" s="567"/>
      <c r="F170" s="567"/>
      <c r="G170" s="567"/>
      <c r="H170" s="567"/>
      <c r="I170" s="567"/>
      <c r="J170" s="567"/>
    </row>
    <row r="171" spans="2:10">
      <c r="B171" s="313" t="str">
        <f>IF('Input-IS Y9'!B171="","",'Input-IS Y9'!B171)</f>
        <v>Communication</v>
      </c>
      <c r="C171" s="568">
        <f t="shared" si="39"/>
        <v>0</v>
      </c>
      <c r="D171" s="567"/>
      <c r="E171" s="567"/>
      <c r="F171" s="567"/>
      <c r="G171" s="567"/>
      <c r="H171" s="567"/>
      <c r="I171" s="567"/>
      <c r="J171" s="567"/>
    </row>
    <row r="172" spans="2:10">
      <c r="B172" s="313" t="str">
        <f>IF('Input-IS Y9'!B172="","",'Input-IS Y9'!B172)</f>
        <v>Network/Website Maintenance</v>
      </c>
      <c r="C172" s="568">
        <f t="shared" si="39"/>
        <v>0</v>
      </c>
      <c r="D172" s="567"/>
      <c r="E172" s="567"/>
      <c r="F172" s="567"/>
      <c r="G172" s="567"/>
      <c r="H172" s="567"/>
      <c r="I172" s="567"/>
      <c r="J172" s="567"/>
    </row>
    <row r="173" spans="2:10">
      <c r="B173" s="313" t="str">
        <f>IF('Input-IS Y9'!B173="","",'Input-IS Y9'!B173)</f>
        <v>Conference/Meeting Fees</v>
      </c>
      <c r="C173" s="568">
        <f t="shared" si="39"/>
        <v>0</v>
      </c>
      <c r="D173" s="567"/>
      <c r="E173" s="567"/>
      <c r="F173" s="567"/>
      <c r="G173" s="567"/>
      <c r="H173" s="567"/>
      <c r="I173" s="567"/>
      <c r="J173" s="567"/>
    </row>
    <row r="174" spans="2:10">
      <c r="B174" s="313" t="str">
        <f>IF('Input-IS Y9'!B174="","",'Input-IS Y9'!B174)</f>
        <v>Stationary</v>
      </c>
      <c r="C174" s="568">
        <f t="shared" si="39"/>
        <v>0</v>
      </c>
      <c r="D174" s="567"/>
      <c r="E174" s="567"/>
      <c r="F174" s="567"/>
      <c r="G174" s="567"/>
      <c r="H174" s="567"/>
      <c r="I174" s="567"/>
      <c r="J174" s="567"/>
    </row>
    <row r="175" spans="2:10">
      <c r="B175" s="313" t="str">
        <f>IF('Input-IS Y9'!B175="","",'Input-IS Y9'!B175)</f>
        <v>Office Supplies</v>
      </c>
      <c r="C175" s="568">
        <f t="shared" si="39"/>
        <v>0</v>
      </c>
      <c r="D175" s="567"/>
      <c r="E175" s="567"/>
      <c r="F175" s="567"/>
      <c r="G175" s="567"/>
      <c r="H175" s="567"/>
      <c r="I175" s="567"/>
      <c r="J175" s="567"/>
    </row>
    <row r="176" spans="2:10">
      <c r="B176" s="313" t="str">
        <f>IF('Input-IS Y9'!B176="","",'Input-IS Y9'!B176)</f>
        <v/>
      </c>
      <c r="C176" s="568">
        <f t="shared" si="39"/>
        <v>0</v>
      </c>
      <c r="D176" s="567"/>
      <c r="E176" s="567"/>
      <c r="F176" s="567"/>
      <c r="G176" s="567"/>
      <c r="H176" s="567"/>
      <c r="I176" s="567"/>
      <c r="J176" s="567"/>
    </row>
    <row r="177" spans="1:10">
      <c r="B177" s="313" t="str">
        <f>IF('Input-IS Y9'!B177="","",'Input-IS Y9'!B177)</f>
        <v/>
      </c>
      <c r="C177" s="568">
        <f t="shared" si="39"/>
        <v>0</v>
      </c>
      <c r="D177" s="567"/>
      <c r="E177" s="567"/>
      <c r="F177" s="567"/>
      <c r="G177" s="567"/>
      <c r="H177" s="567"/>
      <c r="I177" s="567"/>
      <c r="J177" s="567"/>
    </row>
    <row r="178" spans="1:10">
      <c r="B178" s="313" t="str">
        <f>IF('Input-IS Y9'!B178="","",'Input-IS Y9'!B178)</f>
        <v/>
      </c>
      <c r="C178" s="568">
        <f t="shared" si="39"/>
        <v>0</v>
      </c>
      <c r="D178" s="567"/>
      <c r="E178" s="567"/>
      <c r="F178" s="567"/>
      <c r="G178" s="567"/>
      <c r="H178" s="567"/>
      <c r="I178" s="567"/>
      <c r="J178" s="567"/>
    </row>
    <row r="179" spans="1:10">
      <c r="B179" s="313" t="str">
        <f>IF('Input-IS Y9'!B179="","",'Input-IS Y9'!B179)</f>
        <v/>
      </c>
      <c r="C179" s="568">
        <f t="shared" si="39"/>
        <v>0</v>
      </c>
      <c r="D179" s="567"/>
      <c r="E179" s="567"/>
      <c r="F179" s="567"/>
      <c r="G179" s="567"/>
      <c r="H179" s="567"/>
      <c r="I179" s="567"/>
      <c r="J179" s="567"/>
    </row>
    <row r="180" spans="1:10">
      <c r="B180" s="313" t="str">
        <f>IF('Input-IS Y9'!B180="","",'Input-IS Y9'!B180)</f>
        <v/>
      </c>
      <c r="C180" s="568">
        <f t="shared" si="39"/>
        <v>0</v>
      </c>
      <c r="D180" s="567"/>
      <c r="E180" s="567"/>
      <c r="F180" s="567"/>
      <c r="G180" s="567"/>
      <c r="H180" s="567"/>
      <c r="I180" s="567"/>
      <c r="J180" s="567"/>
    </row>
    <row r="181" spans="1:10">
      <c r="B181" s="313" t="str">
        <f>IF('Input-IS Y9'!B181="","",'Input-IS Y9'!B181)</f>
        <v/>
      </c>
      <c r="C181" s="587">
        <f t="shared" si="39"/>
        <v>0</v>
      </c>
      <c r="D181" s="588"/>
      <c r="E181" s="588"/>
      <c r="F181" s="588"/>
      <c r="G181" s="588"/>
      <c r="H181" s="588"/>
      <c r="I181" s="588"/>
      <c r="J181" s="588"/>
    </row>
    <row r="182" spans="1:10">
      <c r="B182" s="313" t="str">
        <f>IF('Input-IS Y9'!B182="","",'Input-IS Y9'!B182)</f>
        <v/>
      </c>
      <c r="C182" s="587">
        <f t="shared" si="39"/>
        <v>0</v>
      </c>
      <c r="D182" s="588"/>
      <c r="E182" s="588"/>
      <c r="F182" s="588"/>
      <c r="G182" s="588"/>
      <c r="H182" s="588"/>
      <c r="I182" s="588"/>
      <c r="J182" s="588"/>
    </row>
    <row r="183" spans="1:10" s="781" customFormat="1">
      <c r="A183" s="143"/>
      <c r="B183" s="786" t="str">
        <f>IF('Input-IS Y9'!B183="","",'Input-IS Y9'!B183)</f>
        <v/>
      </c>
      <c r="C183" s="792">
        <f t="shared" ref="C183:C203" si="40">SUM(D183:J183)</f>
        <v>0</v>
      </c>
      <c r="D183" s="791"/>
      <c r="E183" s="791"/>
      <c r="F183" s="791"/>
      <c r="G183" s="791"/>
      <c r="H183" s="791"/>
      <c r="I183" s="791"/>
      <c r="J183" s="791"/>
    </row>
    <row r="184" spans="1:10" s="781" customFormat="1">
      <c r="A184" s="143"/>
      <c r="B184" s="786" t="str">
        <f>IF('Input-IS Y9'!B184="","",'Input-IS Y9'!B184)</f>
        <v/>
      </c>
      <c r="C184" s="792">
        <f t="shared" si="40"/>
        <v>0</v>
      </c>
      <c r="D184" s="791"/>
      <c r="E184" s="791"/>
      <c r="F184" s="791"/>
      <c r="G184" s="791"/>
      <c r="H184" s="791"/>
      <c r="I184" s="791"/>
      <c r="J184" s="791"/>
    </row>
    <row r="185" spans="1:10" s="781" customFormat="1">
      <c r="A185" s="143"/>
      <c r="B185" s="786" t="str">
        <f>IF('Input-IS Y9'!B185="","",'Input-IS Y9'!B185)</f>
        <v/>
      </c>
      <c r="C185" s="792">
        <f t="shared" si="40"/>
        <v>0</v>
      </c>
      <c r="D185" s="791"/>
      <c r="E185" s="791"/>
      <c r="F185" s="791"/>
      <c r="G185" s="791"/>
      <c r="H185" s="791"/>
      <c r="I185" s="791"/>
      <c r="J185" s="791"/>
    </row>
    <row r="186" spans="1:10" s="781" customFormat="1">
      <c r="A186" s="143"/>
      <c r="B186" s="786" t="str">
        <f>IF('Input-IS Y9'!B186="","",'Input-IS Y9'!B186)</f>
        <v/>
      </c>
      <c r="C186" s="792">
        <f t="shared" si="40"/>
        <v>0</v>
      </c>
      <c r="D186" s="791"/>
      <c r="E186" s="791"/>
      <c r="F186" s="791"/>
      <c r="G186" s="791"/>
      <c r="H186" s="791"/>
      <c r="I186" s="791"/>
      <c r="J186" s="791"/>
    </row>
    <row r="187" spans="1:10" s="781" customFormat="1">
      <c r="A187" s="143"/>
      <c r="B187" s="786" t="str">
        <f>IF('Input-IS Y9'!B187="","",'Input-IS Y9'!B187)</f>
        <v/>
      </c>
      <c r="C187" s="792">
        <f t="shared" si="40"/>
        <v>0</v>
      </c>
      <c r="D187" s="791"/>
      <c r="E187" s="791"/>
      <c r="F187" s="791"/>
      <c r="G187" s="791"/>
      <c r="H187" s="791"/>
      <c r="I187" s="791"/>
      <c r="J187" s="791"/>
    </row>
    <row r="188" spans="1:10" s="781" customFormat="1">
      <c r="A188" s="143"/>
      <c r="B188" s="786" t="str">
        <f>IF('Input-IS Y9'!B188="","",'Input-IS Y9'!B188)</f>
        <v/>
      </c>
      <c r="C188" s="792">
        <f t="shared" si="40"/>
        <v>0</v>
      </c>
      <c r="D188" s="791"/>
      <c r="E188" s="791"/>
      <c r="F188" s="791"/>
      <c r="G188" s="791"/>
      <c r="H188" s="791"/>
      <c r="I188" s="791"/>
      <c r="J188" s="791"/>
    </row>
    <row r="189" spans="1:10" s="781" customFormat="1">
      <c r="A189" s="143"/>
      <c r="B189" s="786" t="str">
        <f>IF('Input-IS Y9'!B189="","",'Input-IS Y9'!B189)</f>
        <v/>
      </c>
      <c r="C189" s="792">
        <f t="shared" si="40"/>
        <v>0</v>
      </c>
      <c r="D189" s="791"/>
      <c r="E189" s="791"/>
      <c r="F189" s="791"/>
      <c r="G189" s="791"/>
      <c r="H189" s="791"/>
      <c r="I189" s="791"/>
      <c r="J189" s="791"/>
    </row>
    <row r="190" spans="1:10" s="781" customFormat="1">
      <c r="A190" s="143"/>
      <c r="B190" s="786" t="str">
        <f>IF('Input-IS Y9'!B190="","",'Input-IS Y9'!B190)</f>
        <v/>
      </c>
      <c r="C190" s="792">
        <f t="shared" si="40"/>
        <v>0</v>
      </c>
      <c r="D190" s="791"/>
      <c r="E190" s="791"/>
      <c r="F190" s="791"/>
      <c r="G190" s="791"/>
      <c r="H190" s="791"/>
      <c r="I190" s="791"/>
      <c r="J190" s="791"/>
    </row>
    <row r="191" spans="1:10" s="781" customFormat="1">
      <c r="A191" s="143"/>
      <c r="B191" s="786" t="str">
        <f>IF('Input-IS Y9'!B191="","",'Input-IS Y9'!B191)</f>
        <v/>
      </c>
      <c r="C191" s="792">
        <f t="shared" si="40"/>
        <v>0</v>
      </c>
      <c r="D191" s="791"/>
      <c r="E191" s="791"/>
      <c r="F191" s="791"/>
      <c r="G191" s="791"/>
      <c r="H191" s="791"/>
      <c r="I191" s="791"/>
      <c r="J191" s="791"/>
    </row>
    <row r="192" spans="1:10" s="781" customFormat="1">
      <c r="A192" s="143"/>
      <c r="B192" s="786" t="str">
        <f>IF('Input-IS Y9'!B192="","",'Input-IS Y9'!B192)</f>
        <v/>
      </c>
      <c r="C192" s="792">
        <f t="shared" si="40"/>
        <v>0</v>
      </c>
      <c r="D192" s="791"/>
      <c r="E192" s="791"/>
      <c r="F192" s="791"/>
      <c r="G192" s="791"/>
      <c r="H192" s="791"/>
      <c r="I192" s="791"/>
      <c r="J192" s="791"/>
    </row>
    <row r="193" spans="1:10" s="781" customFormat="1">
      <c r="A193" s="143"/>
      <c r="B193" s="786" t="str">
        <f>IF('Input-IS Y9'!B193="","",'Input-IS Y9'!B193)</f>
        <v/>
      </c>
      <c r="C193" s="792">
        <f t="shared" si="40"/>
        <v>0</v>
      </c>
      <c r="D193" s="791"/>
      <c r="E193" s="791"/>
      <c r="F193" s="791"/>
      <c r="G193" s="791"/>
      <c r="H193" s="791"/>
      <c r="I193" s="791"/>
      <c r="J193" s="791"/>
    </row>
    <row r="194" spans="1:10" s="781" customFormat="1">
      <c r="A194" s="143"/>
      <c r="B194" s="786" t="str">
        <f>IF('Input-IS Y9'!B194="","",'Input-IS Y9'!B194)</f>
        <v/>
      </c>
      <c r="C194" s="792">
        <f t="shared" si="40"/>
        <v>0</v>
      </c>
      <c r="D194" s="791"/>
      <c r="E194" s="791"/>
      <c r="F194" s="791"/>
      <c r="G194" s="791"/>
      <c r="H194" s="791"/>
      <c r="I194" s="791"/>
      <c r="J194" s="791"/>
    </row>
    <row r="195" spans="1:10" s="781" customFormat="1">
      <c r="A195" s="143"/>
      <c r="B195" s="786" t="str">
        <f>IF('Input-IS Y9'!B195="","",'Input-IS Y9'!B195)</f>
        <v/>
      </c>
      <c r="C195" s="792">
        <f t="shared" si="40"/>
        <v>0</v>
      </c>
      <c r="D195" s="791"/>
      <c r="E195" s="791"/>
      <c r="F195" s="791"/>
      <c r="G195" s="791"/>
      <c r="H195" s="791"/>
      <c r="I195" s="791"/>
      <c r="J195" s="791"/>
    </row>
    <row r="196" spans="1:10" s="781" customFormat="1">
      <c r="A196" s="143"/>
      <c r="B196" s="786" t="str">
        <f>IF('Input-IS Y9'!B196="","",'Input-IS Y9'!B196)</f>
        <v/>
      </c>
      <c r="C196" s="792">
        <f t="shared" si="40"/>
        <v>0</v>
      </c>
      <c r="D196" s="791"/>
      <c r="E196" s="791"/>
      <c r="F196" s="791"/>
      <c r="G196" s="791"/>
      <c r="H196" s="791"/>
      <c r="I196" s="791"/>
      <c r="J196" s="791"/>
    </row>
    <row r="197" spans="1:10" s="781" customFormat="1">
      <c r="A197" s="143"/>
      <c r="B197" s="786" t="str">
        <f>IF('Input-IS Y9'!B197="","",'Input-IS Y9'!B197)</f>
        <v/>
      </c>
      <c r="C197" s="792">
        <f t="shared" si="40"/>
        <v>0</v>
      </c>
      <c r="D197" s="791"/>
      <c r="E197" s="791"/>
      <c r="F197" s="791"/>
      <c r="G197" s="791"/>
      <c r="H197" s="791"/>
      <c r="I197" s="791"/>
      <c r="J197" s="791"/>
    </row>
    <row r="198" spans="1:10" s="781" customFormat="1">
      <c r="A198" s="143"/>
      <c r="B198" s="786" t="str">
        <f>IF('Input-IS Y9'!B198="","",'Input-IS Y9'!B198)</f>
        <v/>
      </c>
      <c r="C198" s="792">
        <f t="shared" si="40"/>
        <v>0</v>
      </c>
      <c r="D198" s="791"/>
      <c r="E198" s="791"/>
      <c r="F198" s="791"/>
      <c r="G198" s="791"/>
      <c r="H198" s="791"/>
      <c r="I198" s="791"/>
      <c r="J198" s="791"/>
    </row>
    <row r="199" spans="1:10" s="781" customFormat="1">
      <c r="A199" s="143"/>
      <c r="B199" s="786" t="str">
        <f>IF('Input-IS Y9'!B199="","",'Input-IS Y9'!B199)</f>
        <v/>
      </c>
      <c r="C199" s="792">
        <f t="shared" si="40"/>
        <v>0</v>
      </c>
      <c r="D199" s="791"/>
      <c r="E199" s="791"/>
      <c r="F199" s="791"/>
      <c r="G199" s="791"/>
      <c r="H199" s="791"/>
      <c r="I199" s="791"/>
      <c r="J199" s="791"/>
    </row>
    <row r="200" spans="1:10" s="781" customFormat="1">
      <c r="A200" s="143"/>
      <c r="B200" s="786" t="str">
        <f>IF('Input-IS Y9'!B200="","",'Input-IS Y9'!B200)</f>
        <v/>
      </c>
      <c r="C200" s="792">
        <f t="shared" si="40"/>
        <v>0</v>
      </c>
      <c r="D200" s="791"/>
      <c r="E200" s="791"/>
      <c r="F200" s="791"/>
      <c r="G200" s="791"/>
      <c r="H200" s="791"/>
      <c r="I200" s="791"/>
      <c r="J200" s="791"/>
    </row>
    <row r="201" spans="1:10" s="781" customFormat="1">
      <c r="A201" s="143"/>
      <c r="B201" s="786" t="str">
        <f>IF('Input-IS Y9'!B201="","",'Input-IS Y9'!B201)</f>
        <v/>
      </c>
      <c r="C201" s="792">
        <f t="shared" si="40"/>
        <v>0</v>
      </c>
      <c r="D201" s="791"/>
      <c r="E201" s="791"/>
      <c r="F201" s="791"/>
      <c r="G201" s="791"/>
      <c r="H201" s="791"/>
      <c r="I201" s="791"/>
      <c r="J201" s="791"/>
    </row>
    <row r="202" spans="1:10" s="781" customFormat="1">
      <c r="A202" s="143"/>
      <c r="B202" s="786" t="str">
        <f>IF('Input-IS Y9'!B202="","",'Input-IS Y9'!B202)</f>
        <v/>
      </c>
      <c r="C202" s="792">
        <f t="shared" si="40"/>
        <v>0</v>
      </c>
      <c r="D202" s="791"/>
      <c r="E202" s="791"/>
      <c r="F202" s="791"/>
      <c r="G202" s="791"/>
      <c r="H202" s="791"/>
      <c r="I202" s="791"/>
      <c r="J202" s="791"/>
    </row>
    <row r="203" spans="1:10" s="781" customFormat="1">
      <c r="A203" s="143"/>
      <c r="B203" s="786" t="str">
        <f>IF('Input-IS Y9'!B203="","",'Input-IS Y9'!B203)</f>
        <v/>
      </c>
      <c r="C203" s="798">
        <f t="shared" si="40"/>
        <v>0</v>
      </c>
      <c r="D203" s="799"/>
      <c r="E203" s="799"/>
      <c r="F203" s="799"/>
      <c r="G203" s="799"/>
      <c r="H203" s="799"/>
      <c r="I203" s="799"/>
      <c r="J203" s="799"/>
    </row>
    <row r="204" spans="1:10">
      <c r="B204" s="313" t="str">
        <f>IF('Input-IS Y9'!B204="","",'Input-IS Y9'!B204)</f>
        <v/>
      </c>
      <c r="C204" s="587">
        <f t="shared" si="39"/>
        <v>0</v>
      </c>
      <c r="D204" s="588"/>
      <c r="E204" s="588"/>
      <c r="F204" s="588"/>
      <c r="G204" s="588"/>
      <c r="H204" s="588"/>
      <c r="I204" s="588"/>
      <c r="J204" s="588"/>
    </row>
    <row r="205" spans="1:10" s="20" customFormat="1">
      <c r="A205" s="143"/>
      <c r="B205" s="411" t="s">
        <v>217</v>
      </c>
      <c r="C205" s="586">
        <f t="shared" ref="C205:J205" si="41">SUM(C206:C255)</f>
        <v>0</v>
      </c>
      <c r="D205" s="586">
        <f t="shared" si="41"/>
        <v>0</v>
      </c>
      <c r="E205" s="586">
        <f t="shared" si="41"/>
        <v>0</v>
      </c>
      <c r="F205" s="586">
        <f t="shared" si="41"/>
        <v>0</v>
      </c>
      <c r="G205" s="586">
        <f t="shared" si="41"/>
        <v>0</v>
      </c>
      <c r="H205" s="586">
        <f t="shared" si="41"/>
        <v>0</v>
      </c>
      <c r="I205" s="586">
        <f t="shared" si="41"/>
        <v>0</v>
      </c>
      <c r="J205" s="586">
        <f t="shared" si="41"/>
        <v>0</v>
      </c>
    </row>
    <row r="206" spans="1:10" s="20" customFormat="1">
      <c r="A206" s="143"/>
      <c r="B206" s="842" t="str">
        <f>IF(Setup!C44="","",Setup!C44)</f>
        <v>Salaries &amp; Benefits</v>
      </c>
      <c r="C206" s="567"/>
      <c r="D206" s="589" t="str">
        <f>IF(ISERROR(D$19*$C206),"",(D$19*$C206))</f>
        <v/>
      </c>
      <c r="E206" s="589" t="str">
        <f t="shared" ref="E206:J247" si="42">IF(ISERROR(E$19*$C206),"",(E$19*$C206))</f>
        <v/>
      </c>
      <c r="F206" s="589" t="str">
        <f t="shared" si="42"/>
        <v/>
      </c>
      <c r="G206" s="589" t="str">
        <f t="shared" si="42"/>
        <v/>
      </c>
      <c r="H206" s="589">
        <f t="shared" si="42"/>
        <v>0</v>
      </c>
      <c r="I206" s="589">
        <f t="shared" si="42"/>
        <v>0</v>
      </c>
      <c r="J206" s="589">
        <f t="shared" si="42"/>
        <v>0</v>
      </c>
    </row>
    <row r="207" spans="1:10" s="20" customFormat="1">
      <c r="A207" s="143"/>
      <c r="B207" s="842" t="str">
        <f>IF(Setup!C45="","",Setup!C45)</f>
        <v>Rent</v>
      </c>
      <c r="C207" s="567"/>
      <c r="D207" s="589" t="str">
        <f t="shared" ref="D207:D255" si="43">IF(ISERROR(D$19*$C207),"",(D$19*$C207))</f>
        <v/>
      </c>
      <c r="E207" s="589" t="str">
        <f t="shared" si="42"/>
        <v/>
      </c>
      <c r="F207" s="589" t="str">
        <f t="shared" si="42"/>
        <v/>
      </c>
      <c r="G207" s="589" t="str">
        <f t="shared" si="42"/>
        <v/>
      </c>
      <c r="H207" s="589">
        <f t="shared" si="42"/>
        <v>0</v>
      </c>
      <c r="I207" s="589">
        <f t="shared" si="42"/>
        <v>0</v>
      </c>
      <c r="J207" s="589">
        <f t="shared" si="42"/>
        <v>0</v>
      </c>
    </row>
    <row r="208" spans="1:10" s="20" customFormat="1">
      <c r="A208" s="143"/>
      <c r="B208" s="842" t="str">
        <f>IF(Setup!C46="","",Setup!C46)</f>
        <v>Utilities</v>
      </c>
      <c r="C208" s="567"/>
      <c r="D208" s="589" t="str">
        <f t="shared" si="43"/>
        <v/>
      </c>
      <c r="E208" s="589" t="str">
        <f t="shared" si="42"/>
        <v/>
      </c>
      <c r="F208" s="589" t="str">
        <f t="shared" si="42"/>
        <v/>
      </c>
      <c r="G208" s="589" t="str">
        <f t="shared" si="42"/>
        <v/>
      </c>
      <c r="H208" s="589">
        <f t="shared" si="42"/>
        <v>0</v>
      </c>
      <c r="I208" s="589">
        <f t="shared" si="42"/>
        <v>0</v>
      </c>
      <c r="J208" s="589">
        <f t="shared" si="42"/>
        <v>0</v>
      </c>
    </row>
    <row r="209" spans="1:10" s="20" customFormat="1">
      <c r="A209" s="143"/>
      <c r="B209" s="842" t="str">
        <f>IF(Setup!C47="","",Setup!C47)</f>
        <v>Communication</v>
      </c>
      <c r="C209" s="567"/>
      <c r="D209" s="589" t="str">
        <f t="shared" si="43"/>
        <v/>
      </c>
      <c r="E209" s="589" t="str">
        <f t="shared" si="42"/>
        <v/>
      </c>
      <c r="F209" s="589" t="str">
        <f t="shared" si="42"/>
        <v/>
      </c>
      <c r="G209" s="589" t="str">
        <f t="shared" si="42"/>
        <v/>
      </c>
      <c r="H209" s="589">
        <f t="shared" si="42"/>
        <v>0</v>
      </c>
      <c r="I209" s="589">
        <f t="shared" si="42"/>
        <v>0</v>
      </c>
      <c r="J209" s="589">
        <f t="shared" si="42"/>
        <v>0</v>
      </c>
    </row>
    <row r="210" spans="1:10" s="20" customFormat="1">
      <c r="A210" s="143"/>
      <c r="B210" s="842" t="str">
        <f>IF(Setup!C48="","",Setup!C48)</f>
        <v>Supplies and Other Office Expenses</v>
      </c>
      <c r="C210" s="567"/>
      <c r="D210" s="589" t="str">
        <f t="shared" si="43"/>
        <v/>
      </c>
      <c r="E210" s="589" t="str">
        <f t="shared" si="42"/>
        <v/>
      </c>
      <c r="F210" s="589" t="str">
        <f t="shared" si="42"/>
        <v/>
      </c>
      <c r="G210" s="589" t="str">
        <f t="shared" si="42"/>
        <v/>
      </c>
      <c r="H210" s="589">
        <f t="shared" si="42"/>
        <v>0</v>
      </c>
      <c r="I210" s="589">
        <f t="shared" si="42"/>
        <v>0</v>
      </c>
      <c r="J210" s="589">
        <f t="shared" si="42"/>
        <v>0</v>
      </c>
    </row>
    <row r="211" spans="1:10" s="20" customFormat="1">
      <c r="A211" s="143"/>
      <c r="B211" s="842" t="str">
        <f>IF(Setup!C49="","",Setup!C49)</f>
        <v>Travel</v>
      </c>
      <c r="C211" s="567"/>
      <c r="D211" s="589" t="str">
        <f t="shared" si="43"/>
        <v/>
      </c>
      <c r="E211" s="589" t="str">
        <f t="shared" si="42"/>
        <v/>
      </c>
      <c r="F211" s="589" t="str">
        <f t="shared" si="42"/>
        <v/>
      </c>
      <c r="G211" s="589" t="str">
        <f t="shared" si="42"/>
        <v/>
      </c>
      <c r="H211" s="589">
        <f t="shared" si="42"/>
        <v>0</v>
      </c>
      <c r="I211" s="589">
        <f t="shared" si="42"/>
        <v>0</v>
      </c>
      <c r="J211" s="589">
        <f t="shared" si="42"/>
        <v>0</v>
      </c>
    </row>
    <row r="212" spans="1:10" s="20" customFormat="1">
      <c r="A212" s="143"/>
      <c r="B212" s="842" t="str">
        <f>IF(Setup!C50="","",Setup!C50)</f>
        <v>Insurance</v>
      </c>
      <c r="C212" s="567"/>
      <c r="D212" s="589" t="str">
        <f t="shared" si="43"/>
        <v/>
      </c>
      <c r="E212" s="589" t="str">
        <f t="shared" si="42"/>
        <v/>
      </c>
      <c r="F212" s="589" t="str">
        <f t="shared" si="42"/>
        <v/>
      </c>
      <c r="G212" s="589" t="str">
        <f t="shared" si="42"/>
        <v/>
      </c>
      <c r="H212" s="589">
        <f t="shared" si="42"/>
        <v>0</v>
      </c>
      <c r="I212" s="589">
        <f t="shared" si="42"/>
        <v>0</v>
      </c>
      <c r="J212" s="589">
        <f t="shared" si="42"/>
        <v>0</v>
      </c>
    </row>
    <row r="213" spans="1:10" s="20" customFormat="1">
      <c r="A213" s="143"/>
      <c r="B213" s="842" t="str">
        <f>IF(Setup!C51="","",Setup!C51)</f>
        <v>Board Meetings</v>
      </c>
      <c r="C213" s="567"/>
      <c r="D213" s="589" t="str">
        <f t="shared" si="43"/>
        <v/>
      </c>
      <c r="E213" s="589" t="str">
        <f t="shared" si="42"/>
        <v/>
      </c>
      <c r="F213" s="589" t="str">
        <f t="shared" si="42"/>
        <v/>
      </c>
      <c r="G213" s="589" t="str">
        <f t="shared" si="42"/>
        <v/>
      </c>
      <c r="H213" s="589">
        <f t="shared" si="42"/>
        <v>0</v>
      </c>
      <c r="I213" s="589">
        <f t="shared" si="42"/>
        <v>0</v>
      </c>
      <c r="J213" s="589">
        <f t="shared" si="42"/>
        <v>0</v>
      </c>
    </row>
    <row r="214" spans="1:10" s="20" customFormat="1">
      <c r="A214" s="143"/>
      <c r="B214" s="842" t="str">
        <f>IF(Setup!C52="","",Setup!C52)</f>
        <v>Equipment</v>
      </c>
      <c r="C214" s="567"/>
      <c r="D214" s="589" t="str">
        <f t="shared" si="43"/>
        <v/>
      </c>
      <c r="E214" s="589" t="str">
        <f t="shared" si="42"/>
        <v/>
      </c>
      <c r="F214" s="589" t="str">
        <f t="shared" si="42"/>
        <v/>
      </c>
      <c r="G214" s="589" t="str">
        <f t="shared" si="42"/>
        <v/>
      </c>
      <c r="H214" s="589">
        <f t="shared" si="42"/>
        <v>0</v>
      </c>
      <c r="I214" s="589">
        <f t="shared" si="42"/>
        <v>0</v>
      </c>
      <c r="J214" s="589">
        <f t="shared" si="42"/>
        <v>0</v>
      </c>
    </row>
    <row r="215" spans="1:10" s="783" customFormat="1">
      <c r="A215" s="143"/>
      <c r="B215" s="842" t="str">
        <f>IF(Setup!C53="","",Setup!C53)</f>
        <v/>
      </c>
      <c r="C215" s="791"/>
      <c r="D215" s="800" t="str">
        <f>IF(ISERROR(D$19*$C215),"",(D$19*$C215))</f>
        <v/>
      </c>
      <c r="E215" s="800" t="str">
        <f t="shared" si="42"/>
        <v/>
      </c>
      <c r="F215" s="800" t="str">
        <f t="shared" si="42"/>
        <v/>
      </c>
      <c r="G215" s="800" t="str">
        <f t="shared" si="42"/>
        <v/>
      </c>
      <c r="H215" s="800">
        <f t="shared" si="42"/>
        <v>0</v>
      </c>
      <c r="I215" s="800">
        <f t="shared" si="42"/>
        <v>0</v>
      </c>
      <c r="J215" s="800">
        <f t="shared" si="42"/>
        <v>0</v>
      </c>
    </row>
    <row r="216" spans="1:10" s="783" customFormat="1">
      <c r="A216" s="143"/>
      <c r="B216" s="842" t="str">
        <f>IF(Setup!C54="","",Setup!C54)</f>
        <v/>
      </c>
      <c r="C216" s="791"/>
      <c r="D216" s="800" t="str">
        <f t="shared" si="43"/>
        <v/>
      </c>
      <c r="E216" s="800" t="str">
        <f t="shared" si="42"/>
        <v/>
      </c>
      <c r="F216" s="800" t="str">
        <f t="shared" si="42"/>
        <v/>
      </c>
      <c r="G216" s="800" t="str">
        <f t="shared" si="42"/>
        <v/>
      </c>
      <c r="H216" s="800">
        <f t="shared" si="42"/>
        <v>0</v>
      </c>
      <c r="I216" s="800">
        <f t="shared" si="42"/>
        <v>0</v>
      </c>
      <c r="J216" s="800">
        <f t="shared" si="42"/>
        <v>0</v>
      </c>
    </row>
    <row r="217" spans="1:10" s="783" customFormat="1">
      <c r="A217" s="143"/>
      <c r="B217" s="842" t="str">
        <f>IF(Setup!C55="","",Setup!C55)</f>
        <v/>
      </c>
      <c r="C217" s="791"/>
      <c r="D217" s="800" t="str">
        <f t="shared" si="43"/>
        <v/>
      </c>
      <c r="E217" s="800" t="str">
        <f t="shared" si="42"/>
        <v/>
      </c>
      <c r="F217" s="800" t="str">
        <f t="shared" si="42"/>
        <v/>
      </c>
      <c r="G217" s="800" t="str">
        <f t="shared" si="42"/>
        <v/>
      </c>
      <c r="H217" s="800">
        <f t="shared" si="42"/>
        <v>0</v>
      </c>
      <c r="I217" s="800">
        <f t="shared" si="42"/>
        <v>0</v>
      </c>
      <c r="J217" s="800">
        <f t="shared" si="42"/>
        <v>0</v>
      </c>
    </row>
    <row r="218" spans="1:10" s="783" customFormat="1">
      <c r="A218" s="143"/>
      <c r="B218" s="842" t="str">
        <f>IF(Setup!C56="","",Setup!C56)</f>
        <v/>
      </c>
      <c r="C218" s="791"/>
      <c r="D218" s="800" t="str">
        <f t="shared" si="43"/>
        <v/>
      </c>
      <c r="E218" s="800" t="str">
        <f t="shared" si="42"/>
        <v/>
      </c>
      <c r="F218" s="800" t="str">
        <f t="shared" si="42"/>
        <v/>
      </c>
      <c r="G218" s="800" t="str">
        <f t="shared" si="42"/>
        <v/>
      </c>
      <c r="H218" s="800">
        <f t="shared" si="42"/>
        <v>0</v>
      </c>
      <c r="I218" s="800">
        <f t="shared" si="42"/>
        <v>0</v>
      </c>
      <c r="J218" s="800">
        <f t="shared" si="42"/>
        <v>0</v>
      </c>
    </row>
    <row r="219" spans="1:10" s="783" customFormat="1">
      <c r="A219" s="143"/>
      <c r="B219" s="842" t="str">
        <f>IF(Setup!C57="","",Setup!C57)</f>
        <v/>
      </c>
      <c r="C219" s="791"/>
      <c r="D219" s="800" t="str">
        <f t="shared" si="43"/>
        <v/>
      </c>
      <c r="E219" s="800" t="str">
        <f t="shared" si="42"/>
        <v/>
      </c>
      <c r="F219" s="800" t="str">
        <f t="shared" si="42"/>
        <v/>
      </c>
      <c r="G219" s="800" t="str">
        <f t="shared" si="42"/>
        <v/>
      </c>
      <c r="H219" s="800">
        <f t="shared" si="42"/>
        <v>0</v>
      </c>
      <c r="I219" s="800">
        <f t="shared" si="42"/>
        <v>0</v>
      </c>
      <c r="J219" s="800">
        <f t="shared" si="42"/>
        <v>0</v>
      </c>
    </row>
    <row r="220" spans="1:10" s="783" customFormat="1">
      <c r="A220" s="143"/>
      <c r="B220" s="842" t="str">
        <f>IF(Setup!C58="","",Setup!C58)</f>
        <v/>
      </c>
      <c r="C220" s="791"/>
      <c r="D220" s="800" t="str">
        <f t="shared" si="43"/>
        <v/>
      </c>
      <c r="E220" s="800" t="str">
        <f t="shared" si="42"/>
        <v/>
      </c>
      <c r="F220" s="800" t="str">
        <f t="shared" si="42"/>
        <v/>
      </c>
      <c r="G220" s="800" t="str">
        <f t="shared" si="42"/>
        <v/>
      </c>
      <c r="H220" s="800">
        <f t="shared" si="42"/>
        <v>0</v>
      </c>
      <c r="I220" s="800">
        <f t="shared" si="42"/>
        <v>0</v>
      </c>
      <c r="J220" s="800">
        <f t="shared" si="42"/>
        <v>0</v>
      </c>
    </row>
    <row r="221" spans="1:10" s="783" customFormat="1">
      <c r="A221" s="143"/>
      <c r="B221" s="842" t="str">
        <f>IF(Setup!C59="","",Setup!C59)</f>
        <v/>
      </c>
      <c r="C221" s="791"/>
      <c r="D221" s="800" t="str">
        <f t="shared" si="43"/>
        <v/>
      </c>
      <c r="E221" s="800" t="str">
        <f t="shared" si="42"/>
        <v/>
      </c>
      <c r="F221" s="800" t="str">
        <f t="shared" si="42"/>
        <v/>
      </c>
      <c r="G221" s="800" t="str">
        <f t="shared" si="42"/>
        <v/>
      </c>
      <c r="H221" s="800">
        <f t="shared" si="42"/>
        <v>0</v>
      </c>
      <c r="I221" s="800">
        <f t="shared" si="42"/>
        <v>0</v>
      </c>
      <c r="J221" s="800">
        <f t="shared" si="42"/>
        <v>0</v>
      </c>
    </row>
    <row r="222" spans="1:10" s="783" customFormat="1">
      <c r="A222" s="143"/>
      <c r="B222" s="842" t="str">
        <f>IF(Setup!C60="","",Setup!C60)</f>
        <v/>
      </c>
      <c r="C222" s="791"/>
      <c r="D222" s="800" t="str">
        <f t="shared" si="43"/>
        <v/>
      </c>
      <c r="E222" s="800" t="str">
        <f t="shared" si="42"/>
        <v/>
      </c>
      <c r="F222" s="800" t="str">
        <f t="shared" si="42"/>
        <v/>
      </c>
      <c r="G222" s="800" t="str">
        <f t="shared" si="42"/>
        <v/>
      </c>
      <c r="H222" s="800">
        <f t="shared" si="42"/>
        <v>0</v>
      </c>
      <c r="I222" s="800">
        <f t="shared" si="42"/>
        <v>0</v>
      </c>
      <c r="J222" s="800">
        <f t="shared" si="42"/>
        <v>0</v>
      </c>
    </row>
    <row r="223" spans="1:10" s="783" customFormat="1">
      <c r="A223" s="143"/>
      <c r="B223" s="842" t="str">
        <f>IF(Setup!C61="","",Setup!C61)</f>
        <v/>
      </c>
      <c r="C223" s="791"/>
      <c r="D223" s="800" t="str">
        <f t="shared" si="43"/>
        <v/>
      </c>
      <c r="E223" s="800" t="str">
        <f t="shared" si="42"/>
        <v/>
      </c>
      <c r="F223" s="800" t="str">
        <f t="shared" si="42"/>
        <v/>
      </c>
      <c r="G223" s="800" t="str">
        <f t="shared" si="42"/>
        <v/>
      </c>
      <c r="H223" s="800">
        <f t="shared" si="42"/>
        <v>0</v>
      </c>
      <c r="I223" s="800">
        <f t="shared" si="42"/>
        <v>0</v>
      </c>
      <c r="J223" s="800">
        <f t="shared" si="42"/>
        <v>0</v>
      </c>
    </row>
    <row r="224" spans="1:10" s="783" customFormat="1">
      <c r="A224" s="143"/>
      <c r="B224" s="842" t="str">
        <f>IF(Setup!C62="","",Setup!C62)</f>
        <v/>
      </c>
      <c r="C224" s="791"/>
      <c r="D224" s="800" t="str">
        <f>IF(ISERROR(D$19*$C224),"",(D$19*$C224))</f>
        <v/>
      </c>
      <c r="E224" s="800" t="str">
        <f t="shared" si="42"/>
        <v/>
      </c>
      <c r="F224" s="800" t="str">
        <f t="shared" si="42"/>
        <v/>
      </c>
      <c r="G224" s="800" t="str">
        <f t="shared" si="42"/>
        <v/>
      </c>
      <c r="H224" s="800">
        <f t="shared" si="42"/>
        <v>0</v>
      </c>
      <c r="I224" s="800">
        <f t="shared" si="42"/>
        <v>0</v>
      </c>
      <c r="J224" s="800">
        <f t="shared" si="42"/>
        <v>0</v>
      </c>
    </row>
    <row r="225" spans="1:10" s="783" customFormat="1">
      <c r="A225" s="143"/>
      <c r="B225" s="842" t="str">
        <f>IF(Setup!C63="","",Setup!C63)</f>
        <v/>
      </c>
      <c r="C225" s="791"/>
      <c r="D225" s="800" t="str">
        <f t="shared" si="43"/>
        <v/>
      </c>
      <c r="E225" s="800" t="str">
        <f t="shared" si="42"/>
        <v/>
      </c>
      <c r="F225" s="800" t="str">
        <f t="shared" si="42"/>
        <v/>
      </c>
      <c r="G225" s="800" t="str">
        <f t="shared" si="42"/>
        <v/>
      </c>
      <c r="H225" s="800">
        <f t="shared" si="42"/>
        <v>0</v>
      </c>
      <c r="I225" s="800">
        <f t="shared" si="42"/>
        <v>0</v>
      </c>
      <c r="J225" s="800">
        <f t="shared" si="42"/>
        <v>0</v>
      </c>
    </row>
    <row r="226" spans="1:10" s="783" customFormat="1">
      <c r="A226" s="143"/>
      <c r="B226" s="842" t="str">
        <f>IF(Setup!C64="","",Setup!C64)</f>
        <v/>
      </c>
      <c r="C226" s="791"/>
      <c r="D226" s="800" t="str">
        <f t="shared" si="43"/>
        <v/>
      </c>
      <c r="E226" s="800" t="str">
        <f t="shared" si="42"/>
        <v/>
      </c>
      <c r="F226" s="800" t="str">
        <f t="shared" si="42"/>
        <v/>
      </c>
      <c r="G226" s="800" t="str">
        <f t="shared" si="42"/>
        <v/>
      </c>
      <c r="H226" s="800">
        <f t="shared" si="42"/>
        <v>0</v>
      </c>
      <c r="I226" s="800">
        <f t="shared" si="42"/>
        <v>0</v>
      </c>
      <c r="J226" s="800">
        <f t="shared" si="42"/>
        <v>0</v>
      </c>
    </row>
    <row r="227" spans="1:10" s="783" customFormat="1">
      <c r="A227" s="143"/>
      <c r="B227" s="842" t="str">
        <f>IF(Setup!C65="","",Setup!C65)</f>
        <v/>
      </c>
      <c r="C227" s="791"/>
      <c r="D227" s="800" t="str">
        <f t="shared" si="43"/>
        <v/>
      </c>
      <c r="E227" s="800" t="str">
        <f t="shared" si="42"/>
        <v/>
      </c>
      <c r="F227" s="800" t="str">
        <f t="shared" si="42"/>
        <v/>
      </c>
      <c r="G227" s="800" t="str">
        <f t="shared" si="42"/>
        <v/>
      </c>
      <c r="H227" s="800">
        <f t="shared" si="42"/>
        <v>0</v>
      </c>
      <c r="I227" s="800">
        <f t="shared" si="42"/>
        <v>0</v>
      </c>
      <c r="J227" s="800">
        <f t="shared" si="42"/>
        <v>0</v>
      </c>
    </row>
    <row r="228" spans="1:10" s="783" customFormat="1">
      <c r="A228" s="143"/>
      <c r="B228" s="842" t="str">
        <f>IF(Setup!C66="","",Setup!C66)</f>
        <v/>
      </c>
      <c r="C228" s="791"/>
      <c r="D228" s="800" t="str">
        <f t="shared" si="43"/>
        <v/>
      </c>
      <c r="E228" s="800" t="str">
        <f t="shared" si="42"/>
        <v/>
      </c>
      <c r="F228" s="800" t="str">
        <f t="shared" si="42"/>
        <v/>
      </c>
      <c r="G228" s="800" t="str">
        <f t="shared" si="42"/>
        <v/>
      </c>
      <c r="H228" s="800">
        <f t="shared" si="42"/>
        <v>0</v>
      </c>
      <c r="I228" s="800">
        <f t="shared" si="42"/>
        <v>0</v>
      </c>
      <c r="J228" s="800">
        <f t="shared" si="42"/>
        <v>0</v>
      </c>
    </row>
    <row r="229" spans="1:10" s="783" customFormat="1">
      <c r="A229" s="143"/>
      <c r="B229" s="842" t="str">
        <f>IF(Setup!C67="","",Setup!C67)</f>
        <v/>
      </c>
      <c r="C229" s="791"/>
      <c r="D229" s="800" t="str">
        <f t="shared" si="43"/>
        <v/>
      </c>
      <c r="E229" s="800" t="str">
        <f t="shared" si="42"/>
        <v/>
      </c>
      <c r="F229" s="800" t="str">
        <f t="shared" si="42"/>
        <v/>
      </c>
      <c r="G229" s="800" t="str">
        <f t="shared" si="42"/>
        <v/>
      </c>
      <c r="H229" s="800">
        <f t="shared" si="42"/>
        <v>0</v>
      </c>
      <c r="I229" s="800">
        <f t="shared" si="42"/>
        <v>0</v>
      </c>
      <c r="J229" s="800">
        <f t="shared" si="42"/>
        <v>0</v>
      </c>
    </row>
    <row r="230" spans="1:10" s="783" customFormat="1">
      <c r="A230" s="143"/>
      <c r="B230" s="842" t="str">
        <f>IF(Setup!C68="","",Setup!C68)</f>
        <v/>
      </c>
      <c r="C230" s="791"/>
      <c r="D230" s="800" t="str">
        <f t="shared" si="43"/>
        <v/>
      </c>
      <c r="E230" s="800" t="str">
        <f t="shared" si="42"/>
        <v/>
      </c>
      <c r="F230" s="800" t="str">
        <f t="shared" si="42"/>
        <v/>
      </c>
      <c r="G230" s="800" t="str">
        <f t="shared" si="42"/>
        <v/>
      </c>
      <c r="H230" s="800">
        <f t="shared" si="42"/>
        <v>0</v>
      </c>
      <c r="I230" s="800">
        <f t="shared" si="42"/>
        <v>0</v>
      </c>
      <c r="J230" s="800">
        <f t="shared" si="42"/>
        <v>0</v>
      </c>
    </row>
    <row r="231" spans="1:10" s="783" customFormat="1">
      <c r="A231" s="143"/>
      <c r="B231" s="842" t="str">
        <f>IF(Setup!C69="","",Setup!C69)</f>
        <v/>
      </c>
      <c r="C231" s="791"/>
      <c r="D231" s="800" t="str">
        <f t="shared" si="43"/>
        <v/>
      </c>
      <c r="E231" s="800" t="str">
        <f t="shared" si="42"/>
        <v/>
      </c>
      <c r="F231" s="800" t="str">
        <f t="shared" si="42"/>
        <v/>
      </c>
      <c r="G231" s="800" t="str">
        <f t="shared" si="42"/>
        <v/>
      </c>
      <c r="H231" s="800">
        <f t="shared" si="42"/>
        <v>0</v>
      </c>
      <c r="I231" s="800">
        <f t="shared" si="42"/>
        <v>0</v>
      </c>
      <c r="J231" s="800">
        <f t="shared" si="42"/>
        <v>0</v>
      </c>
    </row>
    <row r="232" spans="1:10" s="783" customFormat="1">
      <c r="A232" s="143"/>
      <c r="B232" s="842" t="str">
        <f>IF(Setup!C70="","",Setup!C70)</f>
        <v/>
      </c>
      <c r="C232" s="791"/>
      <c r="D232" s="800" t="str">
        <f t="shared" si="43"/>
        <v/>
      </c>
      <c r="E232" s="800" t="str">
        <f t="shared" si="42"/>
        <v/>
      </c>
      <c r="F232" s="800" t="str">
        <f t="shared" si="42"/>
        <v/>
      </c>
      <c r="G232" s="800" t="str">
        <f t="shared" si="42"/>
        <v/>
      </c>
      <c r="H232" s="800">
        <f t="shared" si="42"/>
        <v>0</v>
      </c>
      <c r="I232" s="800">
        <f t="shared" si="42"/>
        <v>0</v>
      </c>
      <c r="J232" s="800">
        <f t="shared" si="42"/>
        <v>0</v>
      </c>
    </row>
    <row r="233" spans="1:10" s="783" customFormat="1">
      <c r="A233" s="143"/>
      <c r="B233" s="842" t="str">
        <f>IF(Setup!C71="","",Setup!C71)</f>
        <v/>
      </c>
      <c r="C233" s="791"/>
      <c r="D233" s="800" t="str">
        <f>IF(ISERROR(D$19*$C233),"",(D$19*$C233))</f>
        <v/>
      </c>
      <c r="E233" s="800" t="str">
        <f t="shared" si="42"/>
        <v/>
      </c>
      <c r="F233" s="800" t="str">
        <f t="shared" si="42"/>
        <v/>
      </c>
      <c r="G233" s="800" t="str">
        <f t="shared" si="42"/>
        <v/>
      </c>
      <c r="H233" s="800">
        <f t="shared" si="42"/>
        <v>0</v>
      </c>
      <c r="I233" s="800">
        <f t="shared" si="42"/>
        <v>0</v>
      </c>
      <c r="J233" s="800">
        <f t="shared" si="42"/>
        <v>0</v>
      </c>
    </row>
    <row r="234" spans="1:10" s="783" customFormat="1">
      <c r="A234" s="143"/>
      <c r="B234" s="842" t="str">
        <f>IF(Setup!C72="","",Setup!C72)</f>
        <v/>
      </c>
      <c r="C234" s="791"/>
      <c r="D234" s="800" t="str">
        <f t="shared" si="43"/>
        <v/>
      </c>
      <c r="E234" s="800" t="str">
        <f t="shared" si="42"/>
        <v/>
      </c>
      <c r="F234" s="800" t="str">
        <f t="shared" si="42"/>
        <v/>
      </c>
      <c r="G234" s="800" t="str">
        <f t="shared" si="42"/>
        <v/>
      </c>
      <c r="H234" s="800">
        <f t="shared" si="42"/>
        <v>0</v>
      </c>
      <c r="I234" s="800">
        <f t="shared" si="42"/>
        <v>0</v>
      </c>
      <c r="J234" s="800">
        <f t="shared" si="42"/>
        <v>0</v>
      </c>
    </row>
    <row r="235" spans="1:10" s="783" customFormat="1">
      <c r="A235" s="143"/>
      <c r="B235" s="842" t="str">
        <f>IF(Setup!C73="","",Setup!C73)</f>
        <v/>
      </c>
      <c r="C235" s="791"/>
      <c r="D235" s="800" t="str">
        <f t="shared" si="43"/>
        <v/>
      </c>
      <c r="E235" s="800" t="str">
        <f t="shared" si="42"/>
        <v/>
      </c>
      <c r="F235" s="800" t="str">
        <f t="shared" si="42"/>
        <v/>
      </c>
      <c r="G235" s="800" t="str">
        <f t="shared" si="42"/>
        <v/>
      </c>
      <c r="H235" s="800">
        <f t="shared" si="42"/>
        <v>0</v>
      </c>
      <c r="I235" s="800">
        <f t="shared" si="42"/>
        <v>0</v>
      </c>
      <c r="J235" s="800">
        <f t="shared" si="42"/>
        <v>0</v>
      </c>
    </row>
    <row r="236" spans="1:10" s="783" customFormat="1">
      <c r="A236" s="143"/>
      <c r="B236" s="842" t="str">
        <f>IF(Setup!C74="","",Setup!C74)</f>
        <v/>
      </c>
      <c r="C236" s="791"/>
      <c r="D236" s="800" t="str">
        <f t="shared" si="43"/>
        <v/>
      </c>
      <c r="E236" s="800" t="str">
        <f t="shared" si="42"/>
        <v/>
      </c>
      <c r="F236" s="800" t="str">
        <f t="shared" si="42"/>
        <v/>
      </c>
      <c r="G236" s="800" t="str">
        <f t="shared" si="42"/>
        <v/>
      </c>
      <c r="H236" s="800">
        <f t="shared" si="42"/>
        <v>0</v>
      </c>
      <c r="I236" s="800">
        <f t="shared" si="42"/>
        <v>0</v>
      </c>
      <c r="J236" s="800">
        <f t="shared" si="42"/>
        <v>0</v>
      </c>
    </row>
    <row r="237" spans="1:10" s="783" customFormat="1">
      <c r="A237" s="143"/>
      <c r="B237" s="842" t="str">
        <f>IF(Setup!C75="","",Setup!C75)</f>
        <v/>
      </c>
      <c r="C237" s="791"/>
      <c r="D237" s="800" t="str">
        <f t="shared" si="43"/>
        <v/>
      </c>
      <c r="E237" s="800" t="str">
        <f t="shared" si="42"/>
        <v/>
      </c>
      <c r="F237" s="800" t="str">
        <f t="shared" si="42"/>
        <v/>
      </c>
      <c r="G237" s="800" t="str">
        <f t="shared" si="42"/>
        <v/>
      </c>
      <c r="H237" s="800">
        <f t="shared" si="42"/>
        <v>0</v>
      </c>
      <c r="I237" s="800">
        <f t="shared" si="42"/>
        <v>0</v>
      </c>
      <c r="J237" s="800">
        <f t="shared" si="42"/>
        <v>0</v>
      </c>
    </row>
    <row r="238" spans="1:10" s="783" customFormat="1">
      <c r="A238" s="143"/>
      <c r="B238" s="842" t="str">
        <f>IF(Setup!C76="","",Setup!C76)</f>
        <v/>
      </c>
      <c r="C238" s="791"/>
      <c r="D238" s="800" t="str">
        <f t="shared" si="43"/>
        <v/>
      </c>
      <c r="E238" s="800" t="str">
        <f t="shared" si="42"/>
        <v/>
      </c>
      <c r="F238" s="800" t="str">
        <f t="shared" si="42"/>
        <v/>
      </c>
      <c r="G238" s="800" t="str">
        <f t="shared" si="42"/>
        <v/>
      </c>
      <c r="H238" s="800">
        <f t="shared" si="42"/>
        <v>0</v>
      </c>
      <c r="I238" s="800">
        <f t="shared" si="42"/>
        <v>0</v>
      </c>
      <c r="J238" s="800">
        <f t="shared" si="42"/>
        <v>0</v>
      </c>
    </row>
    <row r="239" spans="1:10" s="783" customFormat="1">
      <c r="A239" s="143"/>
      <c r="B239" s="842" t="str">
        <f>IF(Setup!C77="","",Setup!C77)</f>
        <v/>
      </c>
      <c r="C239" s="791"/>
      <c r="D239" s="800" t="str">
        <f t="shared" si="43"/>
        <v/>
      </c>
      <c r="E239" s="800" t="str">
        <f t="shared" si="42"/>
        <v/>
      </c>
      <c r="F239" s="800" t="str">
        <f t="shared" si="42"/>
        <v/>
      </c>
      <c r="G239" s="800" t="str">
        <f t="shared" si="42"/>
        <v/>
      </c>
      <c r="H239" s="800">
        <f t="shared" si="42"/>
        <v>0</v>
      </c>
      <c r="I239" s="800">
        <f t="shared" si="42"/>
        <v>0</v>
      </c>
      <c r="J239" s="800">
        <f t="shared" si="42"/>
        <v>0</v>
      </c>
    </row>
    <row r="240" spans="1:10" s="783" customFormat="1">
      <c r="A240" s="143"/>
      <c r="B240" s="842" t="str">
        <f>IF(Setup!C78="","",Setup!C78)</f>
        <v/>
      </c>
      <c r="C240" s="791"/>
      <c r="D240" s="800" t="str">
        <f t="shared" si="43"/>
        <v/>
      </c>
      <c r="E240" s="800" t="str">
        <f t="shared" si="42"/>
        <v/>
      </c>
      <c r="F240" s="800" t="str">
        <f t="shared" si="42"/>
        <v/>
      </c>
      <c r="G240" s="800" t="str">
        <f t="shared" si="42"/>
        <v/>
      </c>
      <c r="H240" s="800">
        <f t="shared" si="42"/>
        <v>0</v>
      </c>
      <c r="I240" s="800">
        <f t="shared" si="42"/>
        <v>0</v>
      </c>
      <c r="J240" s="800">
        <f t="shared" si="42"/>
        <v>0</v>
      </c>
    </row>
    <row r="241" spans="1:10" s="783" customFormat="1">
      <c r="A241" s="143"/>
      <c r="B241" s="842" t="str">
        <f>IF(Setup!C79="","",Setup!C79)</f>
        <v/>
      </c>
      <c r="C241" s="791"/>
      <c r="D241" s="800" t="str">
        <f t="shared" si="43"/>
        <v/>
      </c>
      <c r="E241" s="800" t="str">
        <f t="shared" si="42"/>
        <v/>
      </c>
      <c r="F241" s="800" t="str">
        <f t="shared" si="42"/>
        <v/>
      </c>
      <c r="G241" s="800" t="str">
        <f t="shared" si="42"/>
        <v/>
      </c>
      <c r="H241" s="800">
        <f t="shared" si="42"/>
        <v>0</v>
      </c>
      <c r="I241" s="800">
        <f t="shared" si="42"/>
        <v>0</v>
      </c>
      <c r="J241" s="800">
        <f t="shared" si="42"/>
        <v>0</v>
      </c>
    </row>
    <row r="242" spans="1:10" s="783" customFormat="1">
      <c r="A242" s="143"/>
      <c r="B242" s="842" t="str">
        <f>IF(Setup!C80="","",Setup!C80)</f>
        <v/>
      </c>
      <c r="C242" s="791"/>
      <c r="D242" s="800" t="str">
        <f>IF(ISERROR(D$19*$C242),"",(D$19*$C242))</f>
        <v/>
      </c>
      <c r="E242" s="800" t="str">
        <f t="shared" si="42"/>
        <v/>
      </c>
      <c r="F242" s="800" t="str">
        <f t="shared" si="42"/>
        <v/>
      </c>
      <c r="G242" s="800" t="str">
        <f t="shared" si="42"/>
        <v/>
      </c>
      <c r="H242" s="800">
        <f t="shared" si="42"/>
        <v>0</v>
      </c>
      <c r="I242" s="800">
        <f t="shared" si="42"/>
        <v>0</v>
      </c>
      <c r="J242" s="800">
        <f t="shared" si="42"/>
        <v>0</v>
      </c>
    </row>
    <row r="243" spans="1:10" s="783" customFormat="1">
      <c r="A243" s="143"/>
      <c r="B243" s="842" t="str">
        <f>IF(Setup!C81="","",Setup!C81)</f>
        <v/>
      </c>
      <c r="C243" s="791"/>
      <c r="D243" s="800" t="str">
        <f t="shared" si="43"/>
        <v/>
      </c>
      <c r="E243" s="800" t="str">
        <f t="shared" si="42"/>
        <v/>
      </c>
      <c r="F243" s="800" t="str">
        <f t="shared" si="42"/>
        <v/>
      </c>
      <c r="G243" s="800" t="str">
        <f t="shared" si="42"/>
        <v/>
      </c>
      <c r="H243" s="800">
        <f t="shared" si="42"/>
        <v>0</v>
      </c>
      <c r="I243" s="800">
        <f t="shared" si="42"/>
        <v>0</v>
      </c>
      <c r="J243" s="800">
        <f t="shared" si="42"/>
        <v>0</v>
      </c>
    </row>
    <row r="244" spans="1:10" s="783" customFormat="1">
      <c r="A244" s="143"/>
      <c r="B244" s="842" t="str">
        <f>IF(Setup!C82="","",Setup!C82)</f>
        <v/>
      </c>
      <c r="C244" s="791"/>
      <c r="D244" s="800" t="str">
        <f t="shared" si="43"/>
        <v/>
      </c>
      <c r="E244" s="800" t="str">
        <f t="shared" si="42"/>
        <v/>
      </c>
      <c r="F244" s="800" t="str">
        <f t="shared" si="42"/>
        <v/>
      </c>
      <c r="G244" s="800" t="str">
        <f t="shared" si="42"/>
        <v/>
      </c>
      <c r="H244" s="800">
        <f t="shared" si="42"/>
        <v>0</v>
      </c>
      <c r="I244" s="800">
        <f t="shared" si="42"/>
        <v>0</v>
      </c>
      <c r="J244" s="800">
        <f t="shared" si="42"/>
        <v>0</v>
      </c>
    </row>
    <row r="245" spans="1:10" s="783" customFormat="1">
      <c r="A245" s="143"/>
      <c r="B245" s="842" t="str">
        <f>IF(Setup!C83="","",Setup!C83)</f>
        <v/>
      </c>
      <c r="C245" s="791"/>
      <c r="D245" s="800" t="str">
        <f t="shared" si="43"/>
        <v/>
      </c>
      <c r="E245" s="800" t="str">
        <f t="shared" si="42"/>
        <v/>
      </c>
      <c r="F245" s="800" t="str">
        <f t="shared" si="42"/>
        <v/>
      </c>
      <c r="G245" s="800" t="str">
        <f t="shared" si="42"/>
        <v/>
      </c>
      <c r="H245" s="800">
        <f t="shared" si="42"/>
        <v>0</v>
      </c>
      <c r="I245" s="800">
        <f t="shared" si="42"/>
        <v>0</v>
      </c>
      <c r="J245" s="800">
        <f t="shared" si="42"/>
        <v>0</v>
      </c>
    </row>
    <row r="246" spans="1:10" s="783" customFormat="1">
      <c r="A246" s="143"/>
      <c r="B246" s="842" t="str">
        <f>IF(Setup!C84="","",Setup!C84)</f>
        <v/>
      </c>
      <c r="C246" s="791"/>
      <c r="D246" s="800" t="str">
        <f t="shared" si="43"/>
        <v/>
      </c>
      <c r="E246" s="800" t="str">
        <f t="shared" si="42"/>
        <v/>
      </c>
      <c r="F246" s="800" t="str">
        <f t="shared" si="42"/>
        <v/>
      </c>
      <c r="G246" s="800" t="str">
        <f t="shared" si="42"/>
        <v/>
      </c>
      <c r="H246" s="800">
        <f t="shared" si="42"/>
        <v>0</v>
      </c>
      <c r="I246" s="800">
        <f t="shared" si="42"/>
        <v>0</v>
      </c>
      <c r="J246" s="800">
        <f t="shared" si="42"/>
        <v>0</v>
      </c>
    </row>
    <row r="247" spans="1:10" s="783" customFormat="1">
      <c r="A247" s="143"/>
      <c r="B247" s="842" t="str">
        <f>IF(Setup!C85="","",Setup!C85)</f>
        <v/>
      </c>
      <c r="C247" s="791"/>
      <c r="D247" s="800" t="str">
        <f t="shared" si="43"/>
        <v/>
      </c>
      <c r="E247" s="800" t="str">
        <f t="shared" si="42"/>
        <v/>
      </c>
      <c r="F247" s="800" t="str">
        <f t="shared" si="42"/>
        <v/>
      </c>
      <c r="G247" s="800" t="str">
        <f t="shared" si="42"/>
        <v/>
      </c>
      <c r="H247" s="800">
        <f t="shared" ref="E247:J255" si="44">IF(ISERROR(H$19*$C247),"",(H$19*$C247))</f>
        <v>0</v>
      </c>
      <c r="I247" s="800">
        <f t="shared" si="44"/>
        <v>0</v>
      </c>
      <c r="J247" s="800">
        <f t="shared" si="44"/>
        <v>0</v>
      </c>
    </row>
    <row r="248" spans="1:10" s="783" customFormat="1">
      <c r="A248" s="143"/>
      <c r="B248" s="842" t="str">
        <f>IF(Setup!C86="","",Setup!C86)</f>
        <v/>
      </c>
      <c r="C248" s="791"/>
      <c r="D248" s="800" t="str">
        <f t="shared" si="43"/>
        <v/>
      </c>
      <c r="E248" s="800" t="str">
        <f t="shared" si="44"/>
        <v/>
      </c>
      <c r="F248" s="800" t="str">
        <f t="shared" si="44"/>
        <v/>
      </c>
      <c r="G248" s="800" t="str">
        <f t="shared" si="44"/>
        <v/>
      </c>
      <c r="H248" s="800">
        <f t="shared" si="44"/>
        <v>0</v>
      </c>
      <c r="I248" s="800">
        <f t="shared" si="44"/>
        <v>0</v>
      </c>
      <c r="J248" s="800">
        <f t="shared" si="44"/>
        <v>0</v>
      </c>
    </row>
    <row r="249" spans="1:10" s="783" customFormat="1">
      <c r="A249" s="143"/>
      <c r="B249" s="842" t="str">
        <f>IF(Setup!C87="","",Setup!C87)</f>
        <v/>
      </c>
      <c r="C249" s="791"/>
      <c r="D249" s="800" t="str">
        <f t="shared" si="43"/>
        <v/>
      </c>
      <c r="E249" s="800" t="str">
        <f t="shared" si="44"/>
        <v/>
      </c>
      <c r="F249" s="800" t="str">
        <f t="shared" si="44"/>
        <v/>
      </c>
      <c r="G249" s="800" t="str">
        <f t="shared" si="44"/>
        <v/>
      </c>
      <c r="H249" s="800">
        <f t="shared" si="44"/>
        <v>0</v>
      </c>
      <c r="I249" s="800">
        <f t="shared" si="44"/>
        <v>0</v>
      </c>
      <c r="J249" s="800">
        <f t="shared" si="44"/>
        <v>0</v>
      </c>
    </row>
    <row r="250" spans="1:10" s="783" customFormat="1">
      <c r="A250" s="143"/>
      <c r="B250" s="842" t="str">
        <f>IF(Setup!C88="","",Setup!C88)</f>
        <v/>
      </c>
      <c r="C250" s="791"/>
      <c r="D250" s="800" t="str">
        <f t="shared" si="43"/>
        <v/>
      </c>
      <c r="E250" s="800" t="str">
        <f t="shared" si="44"/>
        <v/>
      </c>
      <c r="F250" s="800" t="str">
        <f t="shared" si="44"/>
        <v/>
      </c>
      <c r="G250" s="800" t="str">
        <f t="shared" si="44"/>
        <v/>
      </c>
      <c r="H250" s="800">
        <f t="shared" si="44"/>
        <v>0</v>
      </c>
      <c r="I250" s="800">
        <f t="shared" si="44"/>
        <v>0</v>
      </c>
      <c r="J250" s="800">
        <f t="shared" si="44"/>
        <v>0</v>
      </c>
    </row>
    <row r="251" spans="1:10" s="783" customFormat="1">
      <c r="A251" s="143"/>
      <c r="B251" s="842" t="str">
        <f>IF(Setup!C89="","",Setup!C89)</f>
        <v/>
      </c>
      <c r="C251" s="791"/>
      <c r="D251" s="800" t="str">
        <f>IF(ISERROR(D$19*$C251),"",(D$19*$C251))</f>
        <v/>
      </c>
      <c r="E251" s="800" t="str">
        <f t="shared" si="44"/>
        <v/>
      </c>
      <c r="F251" s="800" t="str">
        <f t="shared" si="44"/>
        <v/>
      </c>
      <c r="G251" s="800" t="str">
        <f t="shared" si="44"/>
        <v/>
      </c>
      <c r="H251" s="800">
        <f t="shared" si="44"/>
        <v>0</v>
      </c>
      <c r="I251" s="800">
        <f t="shared" si="44"/>
        <v>0</v>
      </c>
      <c r="J251" s="800">
        <f t="shared" si="44"/>
        <v>0</v>
      </c>
    </row>
    <row r="252" spans="1:10" s="783" customFormat="1">
      <c r="A252" s="143"/>
      <c r="B252" s="842" t="str">
        <f>IF(Setup!C90="","",Setup!C90)</f>
        <v/>
      </c>
      <c r="C252" s="791"/>
      <c r="D252" s="800" t="str">
        <f t="shared" si="43"/>
        <v/>
      </c>
      <c r="E252" s="800" t="str">
        <f t="shared" si="44"/>
        <v/>
      </c>
      <c r="F252" s="800" t="str">
        <f t="shared" si="44"/>
        <v/>
      </c>
      <c r="G252" s="800" t="str">
        <f t="shared" si="44"/>
        <v/>
      </c>
      <c r="H252" s="800">
        <f t="shared" si="44"/>
        <v>0</v>
      </c>
      <c r="I252" s="800">
        <f t="shared" si="44"/>
        <v>0</v>
      </c>
      <c r="J252" s="800">
        <f t="shared" si="44"/>
        <v>0</v>
      </c>
    </row>
    <row r="253" spans="1:10" s="783" customFormat="1">
      <c r="A253" s="143"/>
      <c r="B253" s="842" t="str">
        <f>IF(Setup!C91="","",Setup!C91)</f>
        <v/>
      </c>
      <c r="C253" s="791"/>
      <c r="D253" s="800" t="str">
        <f t="shared" si="43"/>
        <v/>
      </c>
      <c r="E253" s="800" t="str">
        <f t="shared" si="44"/>
        <v/>
      </c>
      <c r="F253" s="800" t="str">
        <f t="shared" si="44"/>
        <v/>
      </c>
      <c r="G253" s="800" t="str">
        <f t="shared" si="44"/>
        <v/>
      </c>
      <c r="H253" s="800">
        <f t="shared" si="44"/>
        <v>0</v>
      </c>
      <c r="I253" s="800">
        <f t="shared" si="44"/>
        <v>0</v>
      </c>
      <c r="J253" s="800">
        <f t="shared" si="44"/>
        <v>0</v>
      </c>
    </row>
    <row r="254" spans="1:10" s="783" customFormat="1">
      <c r="A254" s="143"/>
      <c r="B254" s="842" t="str">
        <f>IF(Setup!C92="","",Setup!C92)</f>
        <v/>
      </c>
      <c r="C254" s="791"/>
      <c r="D254" s="800" t="str">
        <f t="shared" si="43"/>
        <v/>
      </c>
      <c r="E254" s="800" t="str">
        <f t="shared" si="44"/>
        <v/>
      </c>
      <c r="F254" s="800" t="str">
        <f t="shared" si="44"/>
        <v/>
      </c>
      <c r="G254" s="800" t="str">
        <f t="shared" si="44"/>
        <v/>
      </c>
      <c r="H254" s="800">
        <f t="shared" si="44"/>
        <v>0</v>
      </c>
      <c r="I254" s="800">
        <f t="shared" si="44"/>
        <v>0</v>
      </c>
      <c r="J254" s="800">
        <f t="shared" si="44"/>
        <v>0</v>
      </c>
    </row>
    <row r="255" spans="1:10" s="783" customFormat="1" ht="13.5" thickBot="1">
      <c r="A255" s="143"/>
      <c r="B255" s="842" t="str">
        <f>IF(Setup!C93="","",Setup!C93)</f>
        <v/>
      </c>
      <c r="C255" s="791"/>
      <c r="D255" s="800" t="str">
        <f t="shared" si="43"/>
        <v/>
      </c>
      <c r="E255" s="800" t="str">
        <f t="shared" si="44"/>
        <v/>
      </c>
      <c r="F255" s="800" t="str">
        <f t="shared" si="44"/>
        <v/>
      </c>
      <c r="G255" s="800" t="str">
        <f t="shared" si="44"/>
        <v/>
      </c>
      <c r="H255" s="800">
        <f t="shared" si="44"/>
        <v>0</v>
      </c>
      <c r="I255" s="800">
        <f t="shared" si="44"/>
        <v>0</v>
      </c>
      <c r="J255" s="800">
        <f t="shared" si="44"/>
        <v>0</v>
      </c>
    </row>
    <row r="256" spans="1:10" ht="13.5" thickBot="1">
      <c r="B256" s="415" t="s">
        <v>0</v>
      </c>
      <c r="C256" s="590">
        <f t="shared" ref="C256:J256" si="45">IF(ISERROR(C205+C154),"",(C205+C154))</f>
        <v>0</v>
      </c>
      <c r="D256" s="590">
        <f t="shared" si="45"/>
        <v>0</v>
      </c>
      <c r="E256" s="590">
        <f t="shared" si="45"/>
        <v>0</v>
      </c>
      <c r="F256" s="590">
        <f t="shared" si="45"/>
        <v>0</v>
      </c>
      <c r="G256" s="590">
        <f t="shared" si="45"/>
        <v>0</v>
      </c>
      <c r="H256" s="590">
        <f t="shared" si="45"/>
        <v>0</v>
      </c>
      <c r="I256" s="590">
        <f t="shared" si="45"/>
        <v>0</v>
      </c>
      <c r="J256" s="591">
        <f t="shared" si="45"/>
        <v>0</v>
      </c>
    </row>
    <row r="257" spans="1:10" ht="13.5" thickBot="1">
      <c r="B257" s="416"/>
      <c r="C257" s="6"/>
      <c r="D257" s="7"/>
      <c r="E257" s="7"/>
      <c r="F257" s="7"/>
      <c r="G257" s="8"/>
      <c r="H257" s="9"/>
      <c r="I257" s="9"/>
    </row>
    <row r="258" spans="1:10" ht="13.5" thickBot="1">
      <c r="B258" s="421" t="s">
        <v>6</v>
      </c>
      <c r="C258" s="595">
        <f t="shared" ref="C258:J258" si="46">IF(ISERROR(C150-C256),"",(C150-C256))</f>
        <v>0</v>
      </c>
      <c r="D258" s="595">
        <f t="shared" si="46"/>
        <v>0</v>
      </c>
      <c r="E258" s="595">
        <f t="shared" si="46"/>
        <v>0</v>
      </c>
      <c r="F258" s="595">
        <f t="shared" si="46"/>
        <v>0</v>
      </c>
      <c r="G258" s="595">
        <f t="shared" si="46"/>
        <v>0</v>
      </c>
      <c r="H258" s="595">
        <f t="shared" si="46"/>
        <v>0</v>
      </c>
      <c r="I258" s="595">
        <f t="shared" si="46"/>
        <v>0</v>
      </c>
      <c r="J258" s="596">
        <f t="shared" si="46"/>
        <v>0</v>
      </c>
    </row>
    <row r="259" spans="1:10">
      <c r="B259" s="416"/>
      <c r="C259" s="7"/>
      <c r="D259" s="7"/>
      <c r="E259" s="7"/>
      <c r="F259" s="7"/>
      <c r="G259" s="8"/>
      <c r="H259" s="9"/>
      <c r="I259" s="9"/>
    </row>
    <row r="260" spans="1:10" ht="15">
      <c r="B260" s="422" t="s">
        <v>144</v>
      </c>
      <c r="C260" s="7"/>
      <c r="D260" s="7"/>
      <c r="E260" s="7"/>
      <c r="F260" s="7"/>
      <c r="G260" s="8"/>
      <c r="H260" s="9"/>
      <c r="I260" s="9"/>
    </row>
    <row r="261" spans="1:10">
      <c r="B261" s="423" t="str">
        <f>'Input-IS Y1'!B261</f>
        <v xml:space="preserve">Cells with Formulas are Lightly Highlighted </v>
      </c>
      <c r="C261" s="7"/>
      <c r="D261" s="7"/>
      <c r="E261" s="7"/>
      <c r="F261" s="7"/>
      <c r="G261" s="8"/>
      <c r="H261" s="9"/>
      <c r="I261" s="9"/>
    </row>
    <row r="262" spans="1:10" ht="21.75" customHeight="1">
      <c r="B262" s="17"/>
      <c r="D262" s="143">
        <v>3</v>
      </c>
      <c r="E262" s="143">
        <v>4</v>
      </c>
      <c r="F262" s="143">
        <v>5</v>
      </c>
      <c r="G262" s="143">
        <v>6</v>
      </c>
      <c r="H262" s="143">
        <v>7</v>
      </c>
      <c r="I262" s="143">
        <v>8</v>
      </c>
      <c r="J262" s="143">
        <v>9</v>
      </c>
    </row>
    <row r="263" spans="1:10" s="23" customFormat="1" ht="18" customHeight="1">
      <c r="A263" s="145"/>
      <c r="B263" s="424" t="s">
        <v>30</v>
      </c>
      <c r="C263" s="425"/>
      <c r="D263" s="756">
        <f>B6</f>
        <v>2020</v>
      </c>
      <c r="E263" s="426"/>
      <c r="F263" s="426"/>
      <c r="G263" s="426"/>
      <c r="H263" s="426"/>
      <c r="I263" s="426"/>
      <c r="J263" s="426"/>
    </row>
    <row r="264" spans="1:10" s="23" customFormat="1" ht="12" customHeight="1">
      <c r="A264" s="145"/>
      <c r="B264" s="429"/>
      <c r="C264" s="426"/>
      <c r="D264" s="426"/>
      <c r="E264" s="426"/>
      <c r="F264" s="426"/>
      <c r="G264" s="426"/>
      <c r="H264" s="426"/>
      <c r="I264" s="426"/>
      <c r="J264" s="426"/>
    </row>
    <row r="265" spans="1:10" s="23" customFormat="1" ht="12" customHeight="1" thickBot="1">
      <c r="A265" s="145"/>
      <c r="B265" s="413" t="s">
        <v>45</v>
      </c>
      <c r="C265" s="414"/>
      <c r="D265" s="439" t="str">
        <f t="shared" ref="D265:J265" si="47">D152</f>
        <v>Training</v>
      </c>
      <c r="E265" s="439" t="str">
        <f t="shared" si="47"/>
        <v>Conference</v>
      </c>
      <c r="F265" s="439" t="str">
        <f t="shared" si="47"/>
        <v>Research</v>
      </c>
      <c r="G265" s="439" t="str">
        <f t="shared" si="47"/>
        <v>Publications</v>
      </c>
      <c r="H265" s="439" t="str">
        <f t="shared" si="47"/>
        <v/>
      </c>
      <c r="I265" s="439" t="str">
        <f t="shared" si="47"/>
        <v/>
      </c>
      <c r="J265" s="439" t="str">
        <f t="shared" si="47"/>
        <v/>
      </c>
    </row>
    <row r="266" spans="1:10" s="23" customFormat="1" ht="12" customHeight="1">
      <c r="A266" s="145"/>
      <c r="B266" s="743" t="s">
        <v>31</v>
      </c>
      <c r="C266" s="749"/>
      <c r="D266" s="754"/>
      <c r="E266" s="754"/>
      <c r="F266" s="754"/>
      <c r="G266" s="754"/>
      <c r="H266" s="754"/>
      <c r="I266" s="754"/>
      <c r="J266" s="748"/>
    </row>
    <row r="267" spans="1:10">
      <c r="B267" s="743" t="s">
        <v>69</v>
      </c>
      <c r="C267" s="751"/>
      <c r="D267" s="754"/>
      <c r="E267" s="754"/>
      <c r="F267" s="754"/>
      <c r="G267" s="754"/>
      <c r="H267" s="754"/>
      <c r="I267" s="754"/>
      <c r="J267" s="748"/>
    </row>
    <row r="268" spans="1:10">
      <c r="B268" s="433" t="s">
        <v>32</v>
      </c>
      <c r="C268" s="434"/>
      <c r="D268" s="623">
        <f>IF(ISERROR('Input-IS Y10'!D$256/D$266),0,'Input-IS Y10'!D$256/D$266)</f>
        <v>0</v>
      </c>
      <c r="E268" s="623">
        <f>IF(ISERROR('Input-IS Y10'!E$256/E$266),0,'Input-IS Y10'!E$256/E$266)</f>
        <v>0</v>
      </c>
      <c r="F268" s="623">
        <f>IF(ISERROR('Input-IS Y10'!F$256/F$266),0,'Input-IS Y10'!F$256/F$266)</f>
        <v>0</v>
      </c>
      <c r="G268" s="623">
        <f>IF(ISERROR('Input-IS Y10'!G$256/G$266),0,'Input-IS Y10'!G$256/G$266)</f>
        <v>0</v>
      </c>
      <c r="H268" s="623">
        <f>IF(ISERROR('Input-IS Y10'!H$256/H$266),0,'Input-IS Y10'!H$256/H$266)</f>
        <v>0</v>
      </c>
      <c r="I268" s="623">
        <f>IF(ISERROR('Input-IS Y10'!I$256/I$266),0,'Input-IS Y10'!I$256/I$266)</f>
        <v>0</v>
      </c>
      <c r="J268" s="579">
        <f>IF(ISERROR('Input-IS Y10'!J$256/J$266),0,'Input-IS Y10'!J$256/J$266)</f>
        <v>0</v>
      </c>
    </row>
    <row r="269" spans="1:10">
      <c r="B269" s="433" t="s">
        <v>70</v>
      </c>
      <c r="C269" s="434"/>
      <c r="D269" s="623">
        <f t="shared" ref="D269:J269" si="48">IF(D270&gt;=0,0,-D270)</f>
        <v>0</v>
      </c>
      <c r="E269" s="623">
        <f t="shared" si="48"/>
        <v>0</v>
      </c>
      <c r="F269" s="623">
        <f t="shared" si="48"/>
        <v>0</v>
      </c>
      <c r="G269" s="623">
        <f t="shared" si="48"/>
        <v>0</v>
      </c>
      <c r="H269" s="623">
        <f t="shared" si="48"/>
        <v>0</v>
      </c>
      <c r="I269" s="623">
        <f t="shared" si="48"/>
        <v>0</v>
      </c>
      <c r="J269" s="579">
        <f t="shared" si="48"/>
        <v>0</v>
      </c>
    </row>
    <row r="270" spans="1:10">
      <c r="B270" s="433" t="s">
        <v>44</v>
      </c>
      <c r="C270" s="434"/>
      <c r="D270" s="623">
        <f t="shared" ref="D270:J270" si="49">IF(D268="",0,D267-D268)</f>
        <v>0</v>
      </c>
      <c r="E270" s="623">
        <f t="shared" si="49"/>
        <v>0</v>
      </c>
      <c r="F270" s="623">
        <f t="shared" si="49"/>
        <v>0</v>
      </c>
      <c r="G270" s="623">
        <f t="shared" si="49"/>
        <v>0</v>
      </c>
      <c r="H270" s="623">
        <f t="shared" si="49"/>
        <v>0</v>
      </c>
      <c r="I270" s="623">
        <f t="shared" si="49"/>
        <v>0</v>
      </c>
      <c r="J270" s="579">
        <f t="shared" si="49"/>
        <v>0</v>
      </c>
    </row>
    <row r="271" spans="1:10">
      <c r="B271" s="433" t="s">
        <v>33</v>
      </c>
      <c r="C271" s="434"/>
      <c r="D271" s="623">
        <f>IF(ISERROR('Input-IS Y10'!D150/D266),0,'Input-IS Y10'!D150/D266)</f>
        <v>0</v>
      </c>
      <c r="E271" s="623">
        <f>IF(ISERROR('Input-IS Y10'!E150/E266),0,'Input-IS Y10'!E150/E266)</f>
        <v>0</v>
      </c>
      <c r="F271" s="623">
        <f>IF(ISERROR('Input-IS Y10'!F150/F266),0,'Input-IS Y10'!F150/F266)</f>
        <v>0</v>
      </c>
      <c r="G271" s="623">
        <f>IF(ISERROR('Input-IS Y10'!G150/G266),0,'Input-IS Y10'!G150/G266)</f>
        <v>0</v>
      </c>
      <c r="H271" s="623">
        <f>IF(ISERROR('Input-IS Y10'!H150/H266),0,'Input-IS Y10'!H150/H266)</f>
        <v>0</v>
      </c>
      <c r="I271" s="623">
        <f>IF(ISERROR('Input-IS Y10'!I150/I266),0,'Input-IS Y10'!I150/I266)</f>
        <v>0</v>
      </c>
      <c r="J271" s="579">
        <f>IF(ISERROR('Input-IS Y10'!J150/J266),0,'Input-IS Y10'!J150/J266)</f>
        <v>0</v>
      </c>
    </row>
    <row r="272" spans="1:10">
      <c r="B272" s="433" t="s">
        <v>34</v>
      </c>
      <c r="C272" s="434"/>
      <c r="D272" s="623">
        <f t="shared" ref="D272:J272" si="50">IF(ISERROR(D271-D268),"",D271-D268)</f>
        <v>0</v>
      </c>
      <c r="E272" s="623">
        <f t="shared" si="50"/>
        <v>0</v>
      </c>
      <c r="F272" s="623">
        <f t="shared" si="50"/>
        <v>0</v>
      </c>
      <c r="G272" s="623">
        <f t="shared" si="50"/>
        <v>0</v>
      </c>
      <c r="H272" s="623">
        <f t="shared" si="50"/>
        <v>0</v>
      </c>
      <c r="I272" s="623">
        <f t="shared" si="50"/>
        <v>0</v>
      </c>
      <c r="J272" s="579">
        <f t="shared" si="50"/>
        <v>0</v>
      </c>
    </row>
    <row r="273" spans="2:10">
      <c r="B273" s="435" t="s">
        <v>47</v>
      </c>
      <c r="C273" s="436"/>
      <c r="D273" s="626" t="str">
        <f t="shared" ref="D273:J273" si="51">IF(ISERROR(D272/D271),"",D272/D271)</f>
        <v/>
      </c>
      <c r="E273" s="626" t="str">
        <f t="shared" si="51"/>
        <v/>
      </c>
      <c r="F273" s="626" t="str">
        <f t="shared" si="51"/>
        <v/>
      </c>
      <c r="G273" s="626" t="str">
        <f t="shared" si="51"/>
        <v/>
      </c>
      <c r="H273" s="626" t="str">
        <f t="shared" si="51"/>
        <v/>
      </c>
      <c r="I273" s="626" t="str">
        <f t="shared" si="51"/>
        <v/>
      </c>
      <c r="J273" s="604" t="str">
        <f t="shared" si="51"/>
        <v/>
      </c>
    </row>
    <row r="274" spans="2:10" ht="15">
      <c r="B274" s="429"/>
      <c r="C274" s="426"/>
      <c r="D274" s="426"/>
      <c r="E274" s="426"/>
      <c r="F274" s="426"/>
      <c r="G274" s="426"/>
      <c r="H274" s="426"/>
      <c r="I274" s="426"/>
      <c r="J274" s="426"/>
    </row>
    <row r="275" spans="2:10" ht="13.5" thickBot="1">
      <c r="B275" s="437" t="s">
        <v>35</v>
      </c>
      <c r="C275" s="438" t="s">
        <v>1</v>
      </c>
      <c r="D275" s="439" t="str">
        <f t="shared" ref="D275:J275" si="52">D265</f>
        <v>Training</v>
      </c>
      <c r="E275" s="439" t="str">
        <f t="shared" si="52"/>
        <v>Conference</v>
      </c>
      <c r="F275" s="439" t="str">
        <f t="shared" si="52"/>
        <v>Research</v>
      </c>
      <c r="G275" s="439" t="str">
        <f t="shared" si="52"/>
        <v>Publications</v>
      </c>
      <c r="H275" s="439" t="str">
        <f t="shared" si="52"/>
        <v/>
      </c>
      <c r="I275" s="439" t="str">
        <f t="shared" si="52"/>
        <v/>
      </c>
      <c r="J275" s="439" t="str">
        <f t="shared" si="52"/>
        <v/>
      </c>
    </row>
    <row r="276" spans="2:10">
      <c r="B276" s="433" t="s">
        <v>7</v>
      </c>
      <c r="C276" s="623">
        <f>'Input-IS Y10'!C150</f>
        <v>0</v>
      </c>
      <c r="D276" s="623">
        <f>'Input-IS Y10'!D150</f>
        <v>0</v>
      </c>
      <c r="E276" s="623">
        <f>'Input-IS Y10'!E150</f>
        <v>0</v>
      </c>
      <c r="F276" s="623">
        <f>'Input-IS Y10'!F150</f>
        <v>0</v>
      </c>
      <c r="G276" s="623">
        <f>'Input-IS Y10'!G150</f>
        <v>0</v>
      </c>
      <c r="H276" s="623">
        <f>'Input-IS Y10'!H150</f>
        <v>0</v>
      </c>
      <c r="I276" s="623">
        <f>'Input-IS Y10'!I150</f>
        <v>0</v>
      </c>
      <c r="J276" s="623">
        <f>'Input-IS Y10'!J150</f>
        <v>0</v>
      </c>
    </row>
    <row r="277" spans="2:10">
      <c r="B277" s="433" t="s">
        <v>36</v>
      </c>
      <c r="C277" s="623">
        <f>'Input-IS Y10'!C256</f>
        <v>0</v>
      </c>
      <c r="D277" s="623">
        <f>'Input-IS Y10'!D256</f>
        <v>0</v>
      </c>
      <c r="E277" s="623">
        <f>'Input-IS Y10'!E256</f>
        <v>0</v>
      </c>
      <c r="F277" s="623">
        <f>'Input-IS Y10'!F256</f>
        <v>0</v>
      </c>
      <c r="G277" s="623">
        <f>'Input-IS Y10'!G256</f>
        <v>0</v>
      </c>
      <c r="H277" s="623">
        <f>'Input-IS Y10'!H256</f>
        <v>0</v>
      </c>
      <c r="I277" s="623">
        <f>'Input-IS Y10'!I256</f>
        <v>0</v>
      </c>
      <c r="J277" s="623">
        <f>'Input-IS Y10'!J256</f>
        <v>0</v>
      </c>
    </row>
    <row r="278" spans="2:10">
      <c r="B278" s="433" t="s">
        <v>34</v>
      </c>
      <c r="C278" s="623">
        <f t="shared" ref="C278:J278" si="53">C276-C277</f>
        <v>0</v>
      </c>
      <c r="D278" s="623">
        <f t="shared" si="53"/>
        <v>0</v>
      </c>
      <c r="E278" s="623">
        <f t="shared" si="53"/>
        <v>0</v>
      </c>
      <c r="F278" s="623">
        <f t="shared" si="53"/>
        <v>0</v>
      </c>
      <c r="G278" s="623">
        <f t="shared" si="53"/>
        <v>0</v>
      </c>
      <c r="H278" s="623">
        <f t="shared" si="53"/>
        <v>0</v>
      </c>
      <c r="I278" s="623">
        <f t="shared" si="53"/>
        <v>0</v>
      </c>
      <c r="J278" s="623">
        <f t="shared" si="53"/>
        <v>0</v>
      </c>
    </row>
    <row r="279" spans="2:10">
      <c r="B279" s="435" t="s">
        <v>46</v>
      </c>
      <c r="C279" s="626" t="str">
        <f>IF(ISERROR(C278/$C$278),"",C278/$C$278)</f>
        <v/>
      </c>
      <c r="D279" s="604" t="e">
        <f t="shared" ref="D279:J279" si="54">IF(D278/$C$278&lt;0,0,(D278/$C$278))</f>
        <v>#DIV/0!</v>
      </c>
      <c r="E279" s="604" t="e">
        <f t="shared" si="54"/>
        <v>#DIV/0!</v>
      </c>
      <c r="F279" s="604" t="e">
        <f t="shared" si="54"/>
        <v>#DIV/0!</v>
      </c>
      <c r="G279" s="604" t="e">
        <f t="shared" si="54"/>
        <v>#DIV/0!</v>
      </c>
      <c r="H279" s="604" t="e">
        <f t="shared" si="54"/>
        <v>#DIV/0!</v>
      </c>
      <c r="I279" s="604" t="e">
        <f t="shared" si="54"/>
        <v>#DIV/0!</v>
      </c>
      <c r="J279" s="604" t="e">
        <f t="shared" si="54"/>
        <v>#DIV/0!</v>
      </c>
    </row>
    <row r="280" spans="2:10" ht="15">
      <c r="B280" s="440"/>
      <c r="C280" s="441"/>
      <c r="D280" s="441"/>
      <c r="E280" s="441"/>
      <c r="F280" s="441"/>
      <c r="G280" s="441"/>
      <c r="H280" s="441"/>
      <c r="I280" s="441"/>
      <c r="J280" s="441"/>
    </row>
    <row r="281" spans="2:10" ht="13.5" thickBot="1">
      <c r="B281" s="437" t="s">
        <v>37</v>
      </c>
      <c r="C281" s="438" t="s">
        <v>1</v>
      </c>
      <c r="D281" s="439" t="str">
        <f t="shared" ref="D281:J281" si="55">D275</f>
        <v>Training</v>
      </c>
      <c r="E281" s="439" t="str">
        <f t="shared" si="55"/>
        <v>Conference</v>
      </c>
      <c r="F281" s="439" t="str">
        <f t="shared" si="55"/>
        <v>Research</v>
      </c>
      <c r="G281" s="439" t="str">
        <f t="shared" si="55"/>
        <v>Publications</v>
      </c>
      <c r="H281" s="439" t="str">
        <f t="shared" si="55"/>
        <v/>
      </c>
      <c r="I281" s="439" t="str">
        <f t="shared" si="55"/>
        <v/>
      </c>
      <c r="J281" s="439" t="str">
        <f t="shared" si="55"/>
        <v/>
      </c>
    </row>
    <row r="282" spans="2:10">
      <c r="B282" s="433" t="s">
        <v>18</v>
      </c>
      <c r="C282" s="623">
        <f>'Input-IS Y10'!C149</f>
        <v>0</v>
      </c>
      <c r="D282" s="623">
        <f>'Input-IS Y10'!D149</f>
        <v>0</v>
      </c>
      <c r="E282" s="623">
        <f>'Input-IS Y10'!E149</f>
        <v>0</v>
      </c>
      <c r="F282" s="623">
        <f>'Input-IS Y10'!F149</f>
        <v>0</v>
      </c>
      <c r="G282" s="623">
        <f>'Input-IS Y10'!G149</f>
        <v>0</v>
      </c>
      <c r="H282" s="623">
        <f>'Input-IS Y10'!H149</f>
        <v>0</v>
      </c>
      <c r="I282" s="623">
        <f>'Input-IS Y10'!I149</f>
        <v>0</v>
      </c>
      <c r="J282" s="623">
        <f>'Input-IS Y10'!J149</f>
        <v>0</v>
      </c>
    </row>
    <row r="283" spans="2:10">
      <c r="B283" s="433" t="s">
        <v>38</v>
      </c>
      <c r="C283" s="626" t="e">
        <f>IF((C282/C286)="","",(C282/C286))</f>
        <v>#DIV/0!</v>
      </c>
      <c r="D283" s="626" t="e">
        <f t="shared" ref="D283:J283" si="56">IF(D$291="","",(D282/$C$282))</f>
        <v>#DIV/0!</v>
      </c>
      <c r="E283" s="626" t="e">
        <f t="shared" si="56"/>
        <v>#DIV/0!</v>
      </c>
      <c r="F283" s="626" t="e">
        <f t="shared" si="56"/>
        <v>#DIV/0!</v>
      </c>
      <c r="G283" s="626" t="e">
        <f t="shared" si="56"/>
        <v>#DIV/0!</v>
      </c>
      <c r="H283" s="626" t="str">
        <f t="shared" si="56"/>
        <v/>
      </c>
      <c r="I283" s="626" t="str">
        <f t="shared" si="56"/>
        <v/>
      </c>
      <c r="J283" s="626" t="str">
        <f t="shared" si="56"/>
        <v/>
      </c>
    </row>
    <row r="284" spans="2:10">
      <c r="B284" s="433" t="s">
        <v>39</v>
      </c>
      <c r="C284" s="623">
        <f>'Input-IS Y10'!C81</f>
        <v>0</v>
      </c>
      <c r="D284" s="623">
        <f>'Input-IS Y10'!D81</f>
        <v>0</v>
      </c>
      <c r="E284" s="623">
        <f>'Input-IS Y10'!E81</f>
        <v>0</v>
      </c>
      <c r="F284" s="623">
        <f>'Input-IS Y10'!F81</f>
        <v>0</v>
      </c>
      <c r="G284" s="623">
        <f>'Input-IS Y10'!G81</f>
        <v>0</v>
      </c>
      <c r="H284" s="623">
        <f>'Input-IS Y10'!H81</f>
        <v>0</v>
      </c>
      <c r="I284" s="623">
        <f>'Input-IS Y10'!I81</f>
        <v>0</v>
      </c>
      <c r="J284" s="623">
        <f>'Input-IS Y10'!J81</f>
        <v>0</v>
      </c>
    </row>
    <row r="285" spans="2:10">
      <c r="B285" s="433" t="s">
        <v>48</v>
      </c>
      <c r="C285" s="626" t="e">
        <f>IF((C284/C286)="","",(C284/C286))</f>
        <v>#DIV/0!</v>
      </c>
      <c r="D285" s="626" t="e">
        <f t="shared" ref="D285:J285" si="57">IF(D291="","",(D284/$C$284))</f>
        <v>#DIV/0!</v>
      </c>
      <c r="E285" s="626" t="e">
        <f t="shared" si="57"/>
        <v>#DIV/0!</v>
      </c>
      <c r="F285" s="626" t="e">
        <f t="shared" si="57"/>
        <v>#DIV/0!</v>
      </c>
      <c r="G285" s="626" t="e">
        <f t="shared" si="57"/>
        <v>#DIV/0!</v>
      </c>
      <c r="H285" s="626" t="str">
        <f t="shared" si="57"/>
        <v/>
      </c>
      <c r="I285" s="626" t="str">
        <f t="shared" si="57"/>
        <v/>
      </c>
      <c r="J285" s="626" t="str">
        <f t="shared" si="57"/>
        <v/>
      </c>
    </row>
    <row r="286" spans="2:10">
      <c r="B286" s="433" t="s">
        <v>7</v>
      </c>
      <c r="C286" s="623">
        <f>'Input-IS Y10'!C150</f>
        <v>0</v>
      </c>
      <c r="D286" s="623">
        <f>'Input-IS Y10'!D150</f>
        <v>0</v>
      </c>
      <c r="E286" s="623">
        <f>'Input-IS Y10'!E150</f>
        <v>0</v>
      </c>
      <c r="F286" s="623">
        <f>'Input-IS Y10'!F150</f>
        <v>0</v>
      </c>
      <c r="G286" s="623">
        <f>'Input-IS Y10'!G150</f>
        <v>0</v>
      </c>
      <c r="H286" s="623">
        <f>'Input-IS Y10'!H150</f>
        <v>0</v>
      </c>
      <c r="I286" s="623">
        <f>'Input-IS Y10'!I150</f>
        <v>0</v>
      </c>
      <c r="J286" s="623">
        <f>'Input-IS Y10'!J150</f>
        <v>0</v>
      </c>
    </row>
    <row r="287" spans="2:10">
      <c r="B287" s="433" t="s">
        <v>49</v>
      </c>
      <c r="C287" s="442"/>
      <c r="D287" s="626" t="e">
        <f t="shared" ref="D287:J287" si="58">IF(D291="","",(D286/$C$286))</f>
        <v>#DIV/0!</v>
      </c>
      <c r="E287" s="626" t="e">
        <f t="shared" si="58"/>
        <v>#DIV/0!</v>
      </c>
      <c r="F287" s="626" t="e">
        <f t="shared" si="58"/>
        <v>#DIV/0!</v>
      </c>
      <c r="G287" s="626" t="e">
        <f t="shared" si="58"/>
        <v>#DIV/0!</v>
      </c>
      <c r="H287" s="626" t="str">
        <f t="shared" si="58"/>
        <v/>
      </c>
      <c r="I287" s="626" t="str">
        <f t="shared" si="58"/>
        <v/>
      </c>
      <c r="J287" s="626" t="str">
        <f t="shared" si="58"/>
        <v/>
      </c>
    </row>
    <row r="288" spans="2:10">
      <c r="B288" s="433" t="s">
        <v>51</v>
      </c>
      <c r="C288" s="436"/>
      <c r="D288" s="626" t="e">
        <f t="shared" ref="D288:J288" si="59">IF(D291="","",(D282/D$286))</f>
        <v>#DIV/0!</v>
      </c>
      <c r="E288" s="626" t="e">
        <f t="shared" si="59"/>
        <v>#DIV/0!</v>
      </c>
      <c r="F288" s="626" t="e">
        <f t="shared" si="59"/>
        <v>#DIV/0!</v>
      </c>
      <c r="G288" s="626" t="e">
        <f t="shared" si="59"/>
        <v>#DIV/0!</v>
      </c>
      <c r="H288" s="626" t="str">
        <f t="shared" si="59"/>
        <v/>
      </c>
      <c r="I288" s="626" t="str">
        <f t="shared" si="59"/>
        <v/>
      </c>
      <c r="J288" s="626" t="str">
        <f t="shared" si="59"/>
        <v/>
      </c>
    </row>
    <row r="289" spans="2:10">
      <c r="B289" s="433" t="s">
        <v>50</v>
      </c>
      <c r="C289" s="436"/>
      <c r="D289" s="626" t="e">
        <f t="shared" ref="D289:J289" si="60">IF(D291="","",(D284/D$286))</f>
        <v>#DIV/0!</v>
      </c>
      <c r="E289" s="626" t="e">
        <f t="shared" si="60"/>
        <v>#DIV/0!</v>
      </c>
      <c r="F289" s="626" t="e">
        <f t="shared" si="60"/>
        <v>#DIV/0!</v>
      </c>
      <c r="G289" s="626" t="e">
        <f t="shared" si="60"/>
        <v>#DIV/0!</v>
      </c>
      <c r="H289" s="626" t="str">
        <f t="shared" si="60"/>
        <v/>
      </c>
      <c r="I289" s="626" t="str">
        <f t="shared" si="60"/>
        <v/>
      </c>
      <c r="J289" s="626" t="str">
        <f t="shared" si="60"/>
        <v/>
      </c>
    </row>
    <row r="290" spans="2:10" ht="15">
      <c r="B290" s="443"/>
      <c r="C290" s="444"/>
      <c r="D290" s="445"/>
      <c r="E290" s="446"/>
      <c r="F290" s="447"/>
      <c r="G290" s="448"/>
      <c r="H290" s="445"/>
      <c r="I290" s="449"/>
      <c r="J290" s="450"/>
    </row>
    <row r="291" spans="2:10" ht="13.5" thickBot="1">
      <c r="B291" s="437" t="s">
        <v>40</v>
      </c>
      <c r="C291" s="438" t="s">
        <v>1</v>
      </c>
      <c r="D291" s="439" t="str">
        <f t="shared" ref="D291:J291" si="61">D281</f>
        <v>Training</v>
      </c>
      <c r="E291" s="439" t="str">
        <f t="shared" si="61"/>
        <v>Conference</v>
      </c>
      <c r="F291" s="439" t="str">
        <f t="shared" si="61"/>
        <v>Research</v>
      </c>
      <c r="G291" s="439" t="str">
        <f t="shared" si="61"/>
        <v>Publications</v>
      </c>
      <c r="H291" s="439" t="str">
        <f t="shared" si="61"/>
        <v/>
      </c>
      <c r="I291" s="439" t="str">
        <f t="shared" si="61"/>
        <v/>
      </c>
      <c r="J291" s="439" t="str">
        <f t="shared" si="61"/>
        <v/>
      </c>
    </row>
    <row r="292" spans="2:10">
      <c r="B292" s="433" t="s">
        <v>41</v>
      </c>
      <c r="C292" s="623">
        <f>'Input-IS Y10'!C154</f>
        <v>0</v>
      </c>
      <c r="D292" s="623">
        <f>'Input-IS Y10'!D154</f>
        <v>0</v>
      </c>
      <c r="E292" s="623">
        <f>'Input-IS Y10'!E154</f>
        <v>0</v>
      </c>
      <c r="F292" s="623">
        <f>'Input-IS Y10'!F154</f>
        <v>0</v>
      </c>
      <c r="G292" s="623">
        <f>'Input-IS Y10'!G154</f>
        <v>0</v>
      </c>
      <c r="H292" s="623">
        <f>'Input-IS Y10'!H154</f>
        <v>0</v>
      </c>
      <c r="I292" s="623">
        <f>'Input-IS Y10'!I154</f>
        <v>0</v>
      </c>
      <c r="J292" s="623">
        <f>'Input-IS Y10'!J154</f>
        <v>0</v>
      </c>
    </row>
    <row r="293" spans="2:10">
      <c r="B293" s="433" t="s">
        <v>42</v>
      </c>
      <c r="C293" s="442"/>
      <c r="D293" s="626" t="e">
        <f t="shared" ref="D293:J293" si="62">IF(D$291="","",(D292/$C$292))</f>
        <v>#DIV/0!</v>
      </c>
      <c r="E293" s="626" t="e">
        <f t="shared" si="62"/>
        <v>#DIV/0!</v>
      </c>
      <c r="F293" s="626" t="e">
        <f t="shared" si="62"/>
        <v>#DIV/0!</v>
      </c>
      <c r="G293" s="626" t="e">
        <f t="shared" si="62"/>
        <v>#DIV/0!</v>
      </c>
      <c r="H293" s="626" t="str">
        <f t="shared" si="62"/>
        <v/>
      </c>
      <c r="I293" s="626" t="str">
        <f t="shared" si="62"/>
        <v/>
      </c>
      <c r="J293" s="626" t="str">
        <f t="shared" si="62"/>
        <v/>
      </c>
    </row>
    <row r="294" spans="2:10">
      <c r="B294" s="433" t="s">
        <v>66</v>
      </c>
      <c r="C294" s="623">
        <f>'Input-IS Y10'!C205</f>
        <v>0</v>
      </c>
      <c r="D294" s="623">
        <f>'Input-IS Y10'!D205</f>
        <v>0</v>
      </c>
      <c r="E294" s="623">
        <f>'Input-IS Y10'!E205</f>
        <v>0</v>
      </c>
      <c r="F294" s="623">
        <f>'Input-IS Y10'!F205</f>
        <v>0</v>
      </c>
      <c r="G294" s="623">
        <f>'Input-IS Y10'!G205</f>
        <v>0</v>
      </c>
      <c r="H294" s="623">
        <f>'Input-IS Y10'!H205</f>
        <v>0</v>
      </c>
      <c r="I294" s="623">
        <f>'Input-IS Y10'!I205</f>
        <v>0</v>
      </c>
      <c r="J294" s="623">
        <f>'Input-IS Y10'!J205</f>
        <v>0</v>
      </c>
    </row>
    <row r="295" spans="2:10">
      <c r="B295" s="433" t="s">
        <v>67</v>
      </c>
      <c r="C295" s="442"/>
      <c r="D295" s="626" t="e">
        <f t="shared" ref="D295:J295" si="63">IF(D291="","",(D294/$C$294))</f>
        <v>#DIV/0!</v>
      </c>
      <c r="E295" s="626" t="e">
        <f t="shared" si="63"/>
        <v>#DIV/0!</v>
      </c>
      <c r="F295" s="626" t="e">
        <f t="shared" si="63"/>
        <v>#DIV/0!</v>
      </c>
      <c r="G295" s="626" t="e">
        <f t="shared" si="63"/>
        <v>#DIV/0!</v>
      </c>
      <c r="H295" s="626" t="str">
        <f t="shared" si="63"/>
        <v/>
      </c>
      <c r="I295" s="626" t="str">
        <f t="shared" si="63"/>
        <v/>
      </c>
      <c r="J295" s="626" t="str">
        <f t="shared" si="63"/>
        <v/>
      </c>
    </row>
    <row r="296" spans="2:10">
      <c r="B296" s="433" t="s">
        <v>43</v>
      </c>
      <c r="C296" s="623">
        <f>'Input-IS Y10'!C256</f>
        <v>0</v>
      </c>
      <c r="D296" s="623">
        <f>'Input-IS Y10'!D256</f>
        <v>0</v>
      </c>
      <c r="E296" s="623">
        <f>'Input-IS Y10'!E256</f>
        <v>0</v>
      </c>
      <c r="F296" s="623">
        <f>'Input-IS Y10'!F256</f>
        <v>0</v>
      </c>
      <c r="G296" s="623">
        <f>'Input-IS Y10'!G256</f>
        <v>0</v>
      </c>
      <c r="H296" s="623">
        <f>'Input-IS Y10'!H256</f>
        <v>0</v>
      </c>
      <c r="I296" s="623">
        <f>'Input-IS Y10'!I256</f>
        <v>0</v>
      </c>
      <c r="J296" s="623">
        <f>'Input-IS Y10'!J256</f>
        <v>0</v>
      </c>
    </row>
    <row r="297" spans="2:10">
      <c r="B297" s="433" t="s">
        <v>52</v>
      </c>
      <c r="C297" s="442"/>
      <c r="D297" s="626" t="e">
        <f t="shared" ref="D297:J297" si="64">IF(D291="","",(D296/$C$296))</f>
        <v>#DIV/0!</v>
      </c>
      <c r="E297" s="626" t="e">
        <f t="shared" si="64"/>
        <v>#DIV/0!</v>
      </c>
      <c r="F297" s="626" t="e">
        <f t="shared" si="64"/>
        <v>#DIV/0!</v>
      </c>
      <c r="G297" s="626" t="e">
        <f t="shared" si="64"/>
        <v>#DIV/0!</v>
      </c>
      <c r="H297" s="626" t="str">
        <f t="shared" si="64"/>
        <v/>
      </c>
      <c r="I297" s="626" t="str">
        <f t="shared" si="64"/>
        <v/>
      </c>
      <c r="J297" s="626" t="str">
        <f t="shared" si="64"/>
        <v/>
      </c>
    </row>
    <row r="298" spans="2:10">
      <c r="B298" s="433" t="s">
        <v>53</v>
      </c>
      <c r="C298" s="442"/>
      <c r="D298" s="626" t="e">
        <f t="shared" ref="D298:J298" si="65">IF(D291="","",(D292/D$296))</f>
        <v>#DIV/0!</v>
      </c>
      <c r="E298" s="626" t="e">
        <f t="shared" si="65"/>
        <v>#DIV/0!</v>
      </c>
      <c r="F298" s="626" t="e">
        <f t="shared" si="65"/>
        <v>#DIV/0!</v>
      </c>
      <c r="G298" s="626" t="e">
        <f t="shared" si="65"/>
        <v>#DIV/0!</v>
      </c>
      <c r="H298" s="626" t="str">
        <f t="shared" si="65"/>
        <v/>
      </c>
      <c r="I298" s="626" t="str">
        <f t="shared" si="65"/>
        <v/>
      </c>
      <c r="J298" s="626" t="str">
        <f t="shared" si="65"/>
        <v/>
      </c>
    </row>
    <row r="299" spans="2:10">
      <c r="B299" s="433" t="s">
        <v>68</v>
      </c>
      <c r="C299" s="442"/>
      <c r="D299" s="626" t="e">
        <f t="shared" ref="D299:J299" si="66">IF(D291="","",((D294/D$296)))</f>
        <v>#DIV/0!</v>
      </c>
      <c r="E299" s="626" t="e">
        <f t="shared" si="66"/>
        <v>#DIV/0!</v>
      </c>
      <c r="F299" s="626" t="e">
        <f t="shared" si="66"/>
        <v>#DIV/0!</v>
      </c>
      <c r="G299" s="626" t="e">
        <f t="shared" si="66"/>
        <v>#DIV/0!</v>
      </c>
      <c r="H299" s="626" t="str">
        <f t="shared" si="66"/>
        <v/>
      </c>
      <c r="I299" s="626" t="str">
        <f t="shared" si="66"/>
        <v/>
      </c>
      <c r="J299" s="626" t="str">
        <f t="shared" si="66"/>
        <v/>
      </c>
    </row>
    <row r="300" spans="2:10" ht="15">
      <c r="B300" s="443"/>
      <c r="C300" s="444"/>
      <c r="D300" s="445"/>
      <c r="E300" s="446"/>
      <c r="F300" s="447"/>
      <c r="G300" s="448"/>
      <c r="H300" s="445"/>
      <c r="I300" s="449"/>
      <c r="J300" s="450"/>
    </row>
    <row r="301" spans="2:10" ht="13.5" thickBot="1">
      <c r="B301" s="437" t="s">
        <v>44</v>
      </c>
      <c r="C301" s="438" t="s">
        <v>1</v>
      </c>
      <c r="D301" s="439" t="str">
        <f t="shared" ref="D301:J301" si="67">D291</f>
        <v>Training</v>
      </c>
      <c r="E301" s="439" t="str">
        <f t="shared" si="67"/>
        <v>Conference</v>
      </c>
      <c r="F301" s="439" t="str">
        <f t="shared" si="67"/>
        <v>Research</v>
      </c>
      <c r="G301" s="439" t="str">
        <f t="shared" si="67"/>
        <v>Publications</v>
      </c>
      <c r="H301" s="439" t="str">
        <f t="shared" si="67"/>
        <v/>
      </c>
      <c r="I301" s="439" t="str">
        <f t="shared" si="67"/>
        <v/>
      </c>
      <c r="J301" s="439" t="str">
        <f t="shared" si="67"/>
        <v/>
      </c>
    </row>
    <row r="302" spans="2:10">
      <c r="B302" s="433" t="s">
        <v>18</v>
      </c>
      <c r="C302" s="623">
        <f>'Input-IS Y10'!C149</f>
        <v>0</v>
      </c>
      <c r="D302" s="623">
        <f>'Input-IS Y10'!D149</f>
        <v>0</v>
      </c>
      <c r="E302" s="623">
        <f>'Input-IS Y10'!E149</f>
        <v>0</v>
      </c>
      <c r="F302" s="623">
        <f>'Input-IS Y10'!F149</f>
        <v>0</v>
      </c>
      <c r="G302" s="623">
        <f>'Input-IS Y10'!G149</f>
        <v>0</v>
      </c>
      <c r="H302" s="623">
        <f>'Input-IS Y10'!H149</f>
        <v>0</v>
      </c>
      <c r="I302" s="623">
        <f>'Input-IS Y10'!I149</f>
        <v>0</v>
      </c>
      <c r="J302" s="623">
        <f>'Input-IS Y10'!J149</f>
        <v>0</v>
      </c>
    </row>
    <row r="303" spans="2:10">
      <c r="B303" s="433" t="s">
        <v>36</v>
      </c>
      <c r="C303" s="623">
        <f>'Input-IS Y10'!C256</f>
        <v>0</v>
      </c>
      <c r="D303" s="623">
        <f>'Input-IS Y10'!D256</f>
        <v>0</v>
      </c>
      <c r="E303" s="623">
        <f>'Input-IS Y10'!E256</f>
        <v>0</v>
      </c>
      <c r="F303" s="623">
        <f>'Input-IS Y10'!F256</f>
        <v>0</v>
      </c>
      <c r="G303" s="623">
        <f>'Input-IS Y10'!G256</f>
        <v>0</v>
      </c>
      <c r="H303" s="623">
        <f>'Input-IS Y10'!H256</f>
        <v>0</v>
      </c>
      <c r="I303" s="623">
        <f>'Input-IS Y10'!I256</f>
        <v>0</v>
      </c>
      <c r="J303" s="623">
        <f>'Input-IS Y10'!J256</f>
        <v>0</v>
      </c>
    </row>
    <row r="304" spans="2:10">
      <c r="B304" s="435" t="s">
        <v>54</v>
      </c>
      <c r="C304" s="626" t="str">
        <f t="shared" ref="C304:J304" si="68">IF(ISERROR(C302/C303),"",C302/C303)</f>
        <v/>
      </c>
      <c r="D304" s="626" t="str">
        <f t="shared" si="68"/>
        <v/>
      </c>
      <c r="E304" s="626" t="str">
        <f t="shared" si="68"/>
        <v/>
      </c>
      <c r="F304" s="626" t="str">
        <f t="shared" si="68"/>
        <v/>
      </c>
      <c r="G304" s="626" t="str">
        <f t="shared" si="68"/>
        <v/>
      </c>
      <c r="H304" s="626" t="str">
        <f t="shared" si="68"/>
        <v/>
      </c>
      <c r="I304" s="626" t="str">
        <f t="shared" si="68"/>
        <v/>
      </c>
      <c r="J304" s="626" t="str">
        <f t="shared" si="68"/>
        <v/>
      </c>
    </row>
    <row r="305" spans="2:10" ht="15">
      <c r="B305" s="24"/>
      <c r="C305" s="23"/>
      <c r="D305" s="207"/>
      <c r="E305" s="23"/>
      <c r="F305" s="23"/>
      <c r="G305" s="23"/>
      <c r="H305" s="23"/>
      <c r="I305" s="23"/>
      <c r="J305" s="23"/>
    </row>
    <row r="307" spans="2:10" ht="15.75">
      <c r="B307" s="25" t="s">
        <v>65</v>
      </c>
    </row>
  </sheetData>
  <sheetProtection password="FA56" sheet="1" objects="1" scenarios="1" formatCells="0" formatColumns="0" formatRows="0"/>
  <conditionalFormatting sqref="D263:D264 D9:D182 D204:D214 D256:D261 D266:D304">
    <cfRule type="expression" dxfId="369" priority="159">
      <formula>$D$9=""</formula>
    </cfRule>
  </conditionalFormatting>
  <conditionalFormatting sqref="E263:E264 E266:E304 E9:E182 E204:E214 E256:E261">
    <cfRule type="expression" dxfId="368" priority="158">
      <formula>$E$9=""</formula>
    </cfRule>
  </conditionalFormatting>
  <conditionalFormatting sqref="F263:F264 F266:F304 F9:F182 F204:F214 F256:F261">
    <cfRule type="expression" dxfId="367" priority="157">
      <formula>$F$9=""</formula>
    </cfRule>
  </conditionalFormatting>
  <conditionalFormatting sqref="G263:G264 G266:G304 G9:G182 G204:G214 G256:G261">
    <cfRule type="expression" dxfId="366" priority="156">
      <formula>$G$9=""</formula>
    </cfRule>
  </conditionalFormatting>
  <conditionalFormatting sqref="H263:H264 H266:H304 H9:H182 H204:H214 H256:H261">
    <cfRule type="expression" dxfId="365" priority="155">
      <formula>$H$9=""</formula>
    </cfRule>
  </conditionalFormatting>
  <conditionalFormatting sqref="I263:I264 I266:I304 I9:I182 I204:I214 I256:I261">
    <cfRule type="expression" dxfId="364" priority="154">
      <formula>$I$9=""</formula>
    </cfRule>
  </conditionalFormatting>
  <conditionalFormatting sqref="J263:J264 J266:J304 J9:J182 J204:J214 J256:J261">
    <cfRule type="expression" dxfId="363" priority="153">
      <formula>$J$9=""</formula>
    </cfRule>
  </conditionalFormatting>
  <conditionalFormatting sqref="D81">
    <cfRule type="expression" dxfId="362" priority="152">
      <formula>$D$9=""</formula>
    </cfRule>
  </conditionalFormatting>
  <conditionalFormatting sqref="E81">
    <cfRule type="expression" dxfId="361" priority="151">
      <formula>$E$9=""</formula>
    </cfRule>
  </conditionalFormatting>
  <conditionalFormatting sqref="F81">
    <cfRule type="expression" dxfId="360" priority="150">
      <formula>$F$9=""</formula>
    </cfRule>
  </conditionalFormatting>
  <conditionalFormatting sqref="G81">
    <cfRule type="expression" dxfId="359" priority="149">
      <formula>$G$9=""</formula>
    </cfRule>
  </conditionalFormatting>
  <conditionalFormatting sqref="H81">
    <cfRule type="expression" dxfId="358" priority="148">
      <formula>$H$9=""</formula>
    </cfRule>
  </conditionalFormatting>
  <conditionalFormatting sqref="I81">
    <cfRule type="expression" dxfId="357" priority="147">
      <formula>$I$9=""</formula>
    </cfRule>
  </conditionalFormatting>
  <conditionalFormatting sqref="J81">
    <cfRule type="expression" dxfId="356" priority="146">
      <formula>$J$9=""</formula>
    </cfRule>
  </conditionalFormatting>
  <conditionalFormatting sqref="H83:J83">
    <cfRule type="expression" dxfId="355" priority="145">
      <formula>$G$9=""</formula>
    </cfRule>
  </conditionalFormatting>
  <conditionalFormatting sqref="D22">
    <cfRule type="expression" dxfId="354" priority="144">
      <formula>$D$9=""</formula>
    </cfRule>
  </conditionalFormatting>
  <conditionalFormatting sqref="E22">
    <cfRule type="expression" dxfId="353" priority="143">
      <formula>$E$9=""</formula>
    </cfRule>
  </conditionalFormatting>
  <conditionalFormatting sqref="F22">
    <cfRule type="expression" dxfId="352" priority="142">
      <formula>$F$9=""</formula>
    </cfRule>
  </conditionalFormatting>
  <conditionalFormatting sqref="G22">
    <cfRule type="expression" dxfId="351" priority="141">
      <formula>$G$9=""</formula>
    </cfRule>
  </conditionalFormatting>
  <conditionalFormatting sqref="H22">
    <cfRule type="expression" dxfId="350" priority="140">
      <formula>$H$9=""</formula>
    </cfRule>
  </conditionalFormatting>
  <conditionalFormatting sqref="I22">
    <cfRule type="expression" dxfId="349" priority="139">
      <formula>$I$9=""</formula>
    </cfRule>
  </conditionalFormatting>
  <conditionalFormatting sqref="J22">
    <cfRule type="expression" dxfId="348" priority="138">
      <formula>$J$9=""</formula>
    </cfRule>
  </conditionalFormatting>
  <conditionalFormatting sqref="E22:J22">
    <cfRule type="expression" dxfId="347" priority="137">
      <formula>$D$9=""</formula>
    </cfRule>
  </conditionalFormatting>
  <conditionalFormatting sqref="D13">
    <cfRule type="expression" dxfId="346" priority="136">
      <formula>$D$9=""</formula>
    </cfRule>
  </conditionalFormatting>
  <conditionalFormatting sqref="E13">
    <cfRule type="expression" dxfId="345" priority="135">
      <formula>$E$9=""</formula>
    </cfRule>
  </conditionalFormatting>
  <conditionalFormatting sqref="F13">
    <cfRule type="expression" dxfId="344" priority="134">
      <formula>$F$9=""</formula>
    </cfRule>
  </conditionalFormatting>
  <conditionalFormatting sqref="G13">
    <cfRule type="expression" dxfId="343" priority="133">
      <formula>$G$9=""</formula>
    </cfRule>
  </conditionalFormatting>
  <conditionalFormatting sqref="H13">
    <cfRule type="expression" dxfId="342" priority="132">
      <formula>$H$9=""</formula>
    </cfRule>
  </conditionalFormatting>
  <conditionalFormatting sqref="I13">
    <cfRule type="expression" dxfId="341" priority="131">
      <formula>$I$9=""</formula>
    </cfRule>
  </conditionalFormatting>
  <conditionalFormatting sqref="J13">
    <cfRule type="expression" dxfId="340" priority="130">
      <formula>$J$9=""</formula>
    </cfRule>
  </conditionalFormatting>
  <conditionalFormatting sqref="D34:D58">
    <cfRule type="expression" dxfId="339" priority="129">
      <formula>$D$9=""</formula>
    </cfRule>
  </conditionalFormatting>
  <conditionalFormatting sqref="E34:E58">
    <cfRule type="expression" dxfId="338" priority="128">
      <formula>$E$9=""</formula>
    </cfRule>
  </conditionalFormatting>
  <conditionalFormatting sqref="F34:F58">
    <cfRule type="expression" dxfId="337" priority="127">
      <formula>$F$9=""</formula>
    </cfRule>
  </conditionalFormatting>
  <conditionalFormatting sqref="G34:G58">
    <cfRule type="expression" dxfId="336" priority="126">
      <formula>$G$9=""</formula>
    </cfRule>
  </conditionalFormatting>
  <conditionalFormatting sqref="H34:H58">
    <cfRule type="expression" dxfId="335" priority="125">
      <formula>$H$9=""</formula>
    </cfRule>
  </conditionalFormatting>
  <conditionalFormatting sqref="I34:I58">
    <cfRule type="expression" dxfId="334" priority="124">
      <formula>$I$9=""</formula>
    </cfRule>
  </conditionalFormatting>
  <conditionalFormatting sqref="J34:J58">
    <cfRule type="expression" dxfId="333" priority="123">
      <formula>$J$9=""</formula>
    </cfRule>
  </conditionalFormatting>
  <conditionalFormatting sqref="D34:D58">
    <cfRule type="expression" dxfId="332" priority="122">
      <formula>$D$9=""</formula>
    </cfRule>
  </conditionalFormatting>
  <conditionalFormatting sqref="E34:E58">
    <cfRule type="expression" dxfId="331" priority="121">
      <formula>$E$9=""</formula>
    </cfRule>
  </conditionalFormatting>
  <conditionalFormatting sqref="F34:F58">
    <cfRule type="expression" dxfId="330" priority="120">
      <formula>$F$9=""</formula>
    </cfRule>
  </conditionalFormatting>
  <conditionalFormatting sqref="G34:G58">
    <cfRule type="expression" dxfId="329" priority="119">
      <formula>$G$9=""</formula>
    </cfRule>
  </conditionalFormatting>
  <conditionalFormatting sqref="H34:H58">
    <cfRule type="expression" dxfId="328" priority="118">
      <formula>$H$9=""</formula>
    </cfRule>
  </conditionalFormatting>
  <conditionalFormatting sqref="I34:I58">
    <cfRule type="expression" dxfId="327" priority="117">
      <formula>$I$9=""</formula>
    </cfRule>
  </conditionalFormatting>
  <conditionalFormatting sqref="J34:J58">
    <cfRule type="expression" dxfId="326" priority="116">
      <formula>$J$9=""</formula>
    </cfRule>
  </conditionalFormatting>
  <conditionalFormatting sqref="D84:D102">
    <cfRule type="expression" dxfId="325" priority="115">
      <formula>$D$9=""</formula>
    </cfRule>
  </conditionalFormatting>
  <conditionalFormatting sqref="E84:E102">
    <cfRule type="expression" dxfId="324" priority="114">
      <formula>$E$9=""</formula>
    </cfRule>
  </conditionalFormatting>
  <conditionalFormatting sqref="F84:F102">
    <cfRule type="expression" dxfId="323" priority="113">
      <formula>$F$9=""</formula>
    </cfRule>
  </conditionalFormatting>
  <conditionalFormatting sqref="G84:G102">
    <cfRule type="expression" dxfId="322" priority="112">
      <formula>$G$9=""</formula>
    </cfRule>
  </conditionalFormatting>
  <conditionalFormatting sqref="H84:H102">
    <cfRule type="expression" dxfId="321" priority="111">
      <formula>$H$9=""</formula>
    </cfRule>
  </conditionalFormatting>
  <conditionalFormatting sqref="I84:I102">
    <cfRule type="expression" dxfId="320" priority="110">
      <formula>$I$9=""</formula>
    </cfRule>
  </conditionalFormatting>
  <conditionalFormatting sqref="J84:J102">
    <cfRule type="expression" dxfId="319" priority="109">
      <formula>$J$9=""</formula>
    </cfRule>
  </conditionalFormatting>
  <conditionalFormatting sqref="D155:D182 D204">
    <cfRule type="expression" dxfId="318" priority="108">
      <formula>$D$9=""</formula>
    </cfRule>
  </conditionalFormatting>
  <conditionalFormatting sqref="E155:E182 E204">
    <cfRule type="expression" dxfId="317" priority="107">
      <formula>$E$9=""</formula>
    </cfRule>
  </conditionalFormatting>
  <conditionalFormatting sqref="F155:F182 F204">
    <cfRule type="expression" dxfId="316" priority="106">
      <formula>$F$9=""</formula>
    </cfRule>
  </conditionalFormatting>
  <conditionalFormatting sqref="G155:G182 G204">
    <cfRule type="expression" dxfId="315" priority="105">
      <formula>$G$9=""</formula>
    </cfRule>
  </conditionalFormatting>
  <conditionalFormatting sqref="H155:H182 H204">
    <cfRule type="expression" dxfId="314" priority="104">
      <formula>$H$9=""</formula>
    </cfRule>
  </conditionalFormatting>
  <conditionalFormatting sqref="I155:I182 I204">
    <cfRule type="expression" dxfId="313" priority="103">
      <formula>$I$9=""</formula>
    </cfRule>
  </conditionalFormatting>
  <conditionalFormatting sqref="J155:J182 J204">
    <cfRule type="expression" dxfId="312" priority="102">
      <formula>$J$9=""</formula>
    </cfRule>
  </conditionalFormatting>
  <conditionalFormatting sqref="D10">
    <cfRule type="expression" dxfId="311" priority="94">
      <formula>$D$9=""</formula>
    </cfRule>
  </conditionalFormatting>
  <conditionalFormatting sqref="E10">
    <cfRule type="expression" dxfId="310" priority="93">
      <formula>$E$9=""</formula>
    </cfRule>
  </conditionalFormatting>
  <conditionalFormatting sqref="F10">
    <cfRule type="expression" dxfId="309" priority="92">
      <formula>$F$9=""</formula>
    </cfRule>
  </conditionalFormatting>
  <conditionalFormatting sqref="G10">
    <cfRule type="expression" dxfId="308" priority="91">
      <formula>$G$9=""</formula>
    </cfRule>
  </conditionalFormatting>
  <conditionalFormatting sqref="H10">
    <cfRule type="expression" dxfId="307" priority="90">
      <formula>$H$9=""</formula>
    </cfRule>
  </conditionalFormatting>
  <conditionalFormatting sqref="I10">
    <cfRule type="expression" dxfId="306" priority="89">
      <formula>$I$9=""</formula>
    </cfRule>
  </conditionalFormatting>
  <conditionalFormatting sqref="J10">
    <cfRule type="expression" dxfId="305" priority="88">
      <formula>$J$9=""</formula>
    </cfRule>
  </conditionalFormatting>
  <conditionalFormatting sqref="D10">
    <cfRule type="expression" dxfId="304" priority="87">
      <formula>$D$9=""</formula>
    </cfRule>
  </conditionalFormatting>
  <conditionalFormatting sqref="E10">
    <cfRule type="expression" dxfId="303" priority="86">
      <formula>$E$9=""</formula>
    </cfRule>
  </conditionalFormatting>
  <conditionalFormatting sqref="F10">
    <cfRule type="expression" dxfId="302" priority="85">
      <formula>$F$9=""</formula>
    </cfRule>
  </conditionalFormatting>
  <conditionalFormatting sqref="G10">
    <cfRule type="expression" dxfId="301" priority="84">
      <formula>$G$9=""</formula>
    </cfRule>
  </conditionalFormatting>
  <conditionalFormatting sqref="H10">
    <cfRule type="expression" dxfId="300" priority="83">
      <formula>$H$9=""</formula>
    </cfRule>
  </conditionalFormatting>
  <conditionalFormatting sqref="I10">
    <cfRule type="expression" dxfId="299" priority="82">
      <formula>$I$9=""</formula>
    </cfRule>
  </conditionalFormatting>
  <conditionalFormatting sqref="J10">
    <cfRule type="expression" dxfId="298" priority="81">
      <formula>$J$9=""</formula>
    </cfRule>
  </conditionalFormatting>
  <conditionalFormatting sqref="D10">
    <cfRule type="expression" dxfId="297" priority="80">
      <formula>$D$9=""</formula>
    </cfRule>
  </conditionalFormatting>
  <conditionalFormatting sqref="E10">
    <cfRule type="expression" dxfId="296" priority="79">
      <formula>$E$9=""</formula>
    </cfRule>
  </conditionalFormatting>
  <conditionalFormatting sqref="F10">
    <cfRule type="expression" dxfId="295" priority="78">
      <formula>$F$9=""</formula>
    </cfRule>
  </conditionalFormatting>
  <conditionalFormatting sqref="G10">
    <cfRule type="expression" dxfId="294" priority="77">
      <formula>$G$9=""</formula>
    </cfRule>
  </conditionalFormatting>
  <conditionalFormatting sqref="H10">
    <cfRule type="expression" dxfId="293" priority="76">
      <formula>$H$9=""</formula>
    </cfRule>
  </conditionalFormatting>
  <conditionalFormatting sqref="I10">
    <cfRule type="expression" dxfId="292" priority="75">
      <formula>$I$9=""</formula>
    </cfRule>
  </conditionalFormatting>
  <conditionalFormatting sqref="J10">
    <cfRule type="expression" dxfId="291" priority="74">
      <formula>$J$9=""</formula>
    </cfRule>
  </conditionalFormatting>
  <conditionalFormatting sqref="C289">
    <cfRule type="cellIs" dxfId="290" priority="73" operator="greaterThan">
      <formula>0</formula>
    </cfRule>
  </conditionalFormatting>
  <conditionalFormatting sqref="C268:J273 D266:J267 C282:J289 C292:J299 C302:J304 C276:J279">
    <cfRule type="containsErrors" dxfId="289" priority="72">
      <formula>ISERROR(C266)</formula>
    </cfRule>
  </conditionalFormatting>
  <conditionalFormatting sqref="D279:J279">
    <cfRule type="containsErrors" dxfId="288" priority="64">
      <formula>ISERROR(D279)</formula>
    </cfRule>
  </conditionalFormatting>
  <conditionalFormatting sqref="H279">
    <cfRule type="expression" dxfId="287" priority="63">
      <formula>$H$9=""</formula>
    </cfRule>
  </conditionalFormatting>
  <conditionalFormatting sqref="I279">
    <cfRule type="expression" dxfId="286" priority="62">
      <formula>$I$9=""</formula>
    </cfRule>
  </conditionalFormatting>
  <conditionalFormatting sqref="J279">
    <cfRule type="expression" dxfId="285" priority="61">
      <formula>$J$9=""</formula>
    </cfRule>
  </conditionalFormatting>
  <conditionalFormatting sqref="G279">
    <cfRule type="expression" dxfId="284" priority="60">
      <formula>$G$9=""</formula>
    </cfRule>
  </conditionalFormatting>
  <conditionalFormatting sqref="F279">
    <cfRule type="expression" dxfId="283" priority="59">
      <formula>$F$9=""</formula>
    </cfRule>
  </conditionalFormatting>
  <conditionalFormatting sqref="E279">
    <cfRule type="expression" dxfId="282" priority="58">
      <formula>$E$9=""</formula>
    </cfRule>
  </conditionalFormatting>
  <conditionalFormatting sqref="D279">
    <cfRule type="expression" dxfId="281" priority="57">
      <formula>$D$9=""</formula>
    </cfRule>
  </conditionalFormatting>
  <conditionalFormatting sqref="D183:D203">
    <cfRule type="expression" dxfId="280" priority="56">
      <formula>$D$9=""</formula>
    </cfRule>
  </conditionalFormatting>
  <conditionalFormatting sqref="E183:E203">
    <cfRule type="expression" dxfId="279" priority="55">
      <formula>$E$9=""</formula>
    </cfRule>
  </conditionalFormatting>
  <conditionalFormatting sqref="F183:F203">
    <cfRule type="expression" dxfId="278" priority="54">
      <formula>$F$9=""</formula>
    </cfRule>
  </conditionalFormatting>
  <conditionalFormatting sqref="G183:G203">
    <cfRule type="expression" dxfId="277" priority="53">
      <formula>$G$9=""</formula>
    </cfRule>
  </conditionalFormatting>
  <conditionalFormatting sqref="H183:H203">
    <cfRule type="expression" dxfId="276" priority="52">
      <formula>$H$9=""</formula>
    </cfRule>
  </conditionalFormatting>
  <conditionalFormatting sqref="I183:I203">
    <cfRule type="expression" dxfId="275" priority="51">
      <formula>$I$9=""</formula>
    </cfRule>
  </conditionalFormatting>
  <conditionalFormatting sqref="J183:J203">
    <cfRule type="expression" dxfId="274" priority="50">
      <formula>$J$9=""</formula>
    </cfRule>
  </conditionalFormatting>
  <conditionalFormatting sqref="D183:D203">
    <cfRule type="expression" dxfId="273" priority="49">
      <formula>$D$9=""</formula>
    </cfRule>
  </conditionalFormatting>
  <conditionalFormatting sqref="E183:E203">
    <cfRule type="expression" dxfId="272" priority="48">
      <formula>$E$9=""</formula>
    </cfRule>
  </conditionalFormatting>
  <conditionalFormatting sqref="F183:F203">
    <cfRule type="expression" dxfId="271" priority="47">
      <formula>$F$9=""</formula>
    </cfRule>
  </conditionalFormatting>
  <conditionalFormatting sqref="G183:G203">
    <cfRule type="expression" dxfId="270" priority="46">
      <formula>$G$9=""</formula>
    </cfRule>
  </conditionalFormatting>
  <conditionalFormatting sqref="H183:H203">
    <cfRule type="expression" dxfId="269" priority="45">
      <formula>$H$9=""</formula>
    </cfRule>
  </conditionalFormatting>
  <conditionalFormatting sqref="I183:I203">
    <cfRule type="expression" dxfId="268" priority="44">
      <formula>$I$9=""</formula>
    </cfRule>
  </conditionalFormatting>
  <conditionalFormatting sqref="J183:J203">
    <cfRule type="expression" dxfId="267" priority="43">
      <formula>$J$9=""</formula>
    </cfRule>
  </conditionalFormatting>
  <conditionalFormatting sqref="D215:D223">
    <cfRule type="expression" dxfId="266" priority="42">
      <formula>$D$9=""</formula>
    </cfRule>
  </conditionalFormatting>
  <conditionalFormatting sqref="E215:E223">
    <cfRule type="expression" dxfId="265" priority="41">
      <formula>$E$9=""</formula>
    </cfRule>
  </conditionalFormatting>
  <conditionalFormatting sqref="F215:F223">
    <cfRule type="expression" dxfId="264" priority="40">
      <formula>$F$9=""</formula>
    </cfRule>
  </conditionalFormatting>
  <conditionalFormatting sqref="G215:G223">
    <cfRule type="expression" dxfId="263" priority="39">
      <formula>$G$9=""</formula>
    </cfRule>
  </conditionalFormatting>
  <conditionalFormatting sqref="H215:H223">
    <cfRule type="expression" dxfId="262" priority="38">
      <formula>$H$9=""</formula>
    </cfRule>
  </conditionalFormatting>
  <conditionalFormatting sqref="I215:I223">
    <cfRule type="expression" dxfId="261" priority="37">
      <formula>$I$9=""</formula>
    </cfRule>
  </conditionalFormatting>
  <conditionalFormatting sqref="J215:J223">
    <cfRule type="expression" dxfId="260" priority="36">
      <formula>$J$9=""</formula>
    </cfRule>
  </conditionalFormatting>
  <conditionalFormatting sqref="D224:D232">
    <cfRule type="expression" dxfId="259" priority="35">
      <formula>$D$9=""</formula>
    </cfRule>
  </conditionalFormatting>
  <conditionalFormatting sqref="E224:E232">
    <cfRule type="expression" dxfId="258" priority="34">
      <formula>$E$9=""</formula>
    </cfRule>
  </conditionalFormatting>
  <conditionalFormatting sqref="F224:F232">
    <cfRule type="expression" dxfId="257" priority="33">
      <formula>$F$9=""</formula>
    </cfRule>
  </conditionalFormatting>
  <conditionalFormatting sqref="G224:G232">
    <cfRule type="expression" dxfId="256" priority="32">
      <formula>$G$9=""</formula>
    </cfRule>
  </conditionalFormatting>
  <conditionalFormatting sqref="H224:H232">
    <cfRule type="expression" dxfId="255" priority="31">
      <formula>$H$9=""</formula>
    </cfRule>
  </conditionalFormatting>
  <conditionalFormatting sqref="I224:I232">
    <cfRule type="expression" dxfId="254" priority="30">
      <formula>$I$9=""</formula>
    </cfRule>
  </conditionalFormatting>
  <conditionalFormatting sqref="J224:J232">
    <cfRule type="expression" dxfId="253" priority="29">
      <formula>$J$9=""</formula>
    </cfRule>
  </conditionalFormatting>
  <conditionalFormatting sqref="D233:D241">
    <cfRule type="expression" dxfId="252" priority="28">
      <formula>$D$9=""</formula>
    </cfRule>
  </conditionalFormatting>
  <conditionalFormatting sqref="E233:E241">
    <cfRule type="expression" dxfId="251" priority="27">
      <formula>$E$9=""</formula>
    </cfRule>
  </conditionalFormatting>
  <conditionalFormatting sqref="F233:F241">
    <cfRule type="expression" dxfId="250" priority="26">
      <formula>$F$9=""</formula>
    </cfRule>
  </conditionalFormatting>
  <conditionalFormatting sqref="G233:G241">
    <cfRule type="expression" dxfId="249" priority="25">
      <formula>$G$9=""</formula>
    </cfRule>
  </conditionalFormatting>
  <conditionalFormatting sqref="H233:H241">
    <cfRule type="expression" dxfId="248" priority="24">
      <formula>$H$9=""</formula>
    </cfRule>
  </conditionalFormatting>
  <conditionalFormatting sqref="I233:I241">
    <cfRule type="expression" dxfId="247" priority="23">
      <formula>$I$9=""</formula>
    </cfRule>
  </conditionalFormatting>
  <conditionalFormatting sqref="J233:J241">
    <cfRule type="expression" dxfId="246" priority="22">
      <formula>$J$9=""</formula>
    </cfRule>
  </conditionalFormatting>
  <conditionalFormatting sqref="D242:D250">
    <cfRule type="expression" dxfId="245" priority="21">
      <formula>$D$9=""</formula>
    </cfRule>
  </conditionalFormatting>
  <conditionalFormatting sqref="E242:E250">
    <cfRule type="expression" dxfId="244" priority="20">
      <formula>$E$9=""</formula>
    </cfRule>
  </conditionalFormatting>
  <conditionalFormatting sqref="F242:F250">
    <cfRule type="expression" dxfId="243" priority="19">
      <formula>$F$9=""</formula>
    </cfRule>
  </conditionalFormatting>
  <conditionalFormatting sqref="G242:G250">
    <cfRule type="expression" dxfId="242" priority="18">
      <formula>$G$9=""</formula>
    </cfRule>
  </conditionalFormatting>
  <conditionalFormatting sqref="H242:H250">
    <cfRule type="expression" dxfId="241" priority="17">
      <formula>$H$9=""</formula>
    </cfRule>
  </conditionalFormatting>
  <conditionalFormatting sqref="I242:I250">
    <cfRule type="expression" dxfId="240" priority="16">
      <formula>$I$9=""</formula>
    </cfRule>
  </conditionalFormatting>
  <conditionalFormatting sqref="J242:J250">
    <cfRule type="expression" dxfId="239" priority="15">
      <formula>$J$9=""</formula>
    </cfRule>
  </conditionalFormatting>
  <conditionalFormatting sqref="D251:D255">
    <cfRule type="expression" dxfId="238" priority="14">
      <formula>$D$9=""</formula>
    </cfRule>
  </conditionalFormatting>
  <conditionalFormatting sqref="E251:E255">
    <cfRule type="expression" dxfId="237" priority="13">
      <formula>$E$9=""</formula>
    </cfRule>
  </conditionalFormatting>
  <conditionalFormatting sqref="F251:F255">
    <cfRule type="expression" dxfId="236" priority="12">
      <formula>$F$9=""</formula>
    </cfRule>
  </conditionalFormatting>
  <conditionalFormatting sqref="G251:G255">
    <cfRule type="expression" dxfId="235" priority="11">
      <formula>$G$9=""</formula>
    </cfRule>
  </conditionalFormatting>
  <conditionalFormatting sqref="H251:H255">
    <cfRule type="expression" dxfId="234" priority="10">
      <formula>$H$9=""</formula>
    </cfRule>
  </conditionalFormatting>
  <conditionalFormatting sqref="I251:I255">
    <cfRule type="expression" dxfId="233" priority="9">
      <formula>$I$9=""</formula>
    </cfRule>
  </conditionalFormatting>
  <conditionalFormatting sqref="J251:J255">
    <cfRule type="expression" dxfId="232" priority="8">
      <formula>$J$9=""</formula>
    </cfRule>
  </conditionalFormatting>
  <conditionalFormatting sqref="D265">
    <cfRule type="expression" dxfId="231" priority="7">
      <formula>$D$9=""</formula>
    </cfRule>
  </conditionalFormatting>
  <conditionalFormatting sqref="E265">
    <cfRule type="expression" dxfId="230" priority="6">
      <formula>$E$9=""</formula>
    </cfRule>
  </conditionalFormatting>
  <conditionalFormatting sqref="F265">
    <cfRule type="expression" dxfId="229" priority="5">
      <formula>$F$9=""</formula>
    </cfRule>
  </conditionalFormatting>
  <conditionalFormatting sqref="G265">
    <cfRule type="expression" dxfId="228" priority="4">
      <formula>$G$9=""</formula>
    </cfRule>
  </conditionalFormatting>
  <conditionalFormatting sqref="H265">
    <cfRule type="expression" dxfId="227" priority="3">
      <formula>$H$9=""</formula>
    </cfRule>
  </conditionalFormatting>
  <conditionalFormatting sqref="I265">
    <cfRule type="expression" dxfId="226" priority="2">
      <formula>$I$9=""</formula>
    </cfRule>
  </conditionalFormatting>
  <conditionalFormatting sqref="J265">
    <cfRule type="expression" dxfId="225" priority="1">
      <formula>$J$9=""</formula>
    </cfRule>
  </conditionalFormatting>
  <pageMargins left="0.33" right="0.3" top="0.54" bottom="1" header="0.5" footer="0.5"/>
  <pageSetup scale="58" orientation="portrait" horizontalDpi="4294967292" verticalDpi="4294967292" r:id="rId1"/>
  <headerFooter alignWithMargins="0"/>
  <ignoredErrors>
    <ignoredError sqref="D138:J138 D118:J119 D127:J128" 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9">
    <tabColor theme="4" tint="-0.499984740745262"/>
  </sheetPr>
  <dimension ref="A1:K307"/>
  <sheetViews>
    <sheetView showGridLines="0" topLeftCell="A254" workbookViewId="0">
      <selection activeCell="D265" sqref="D265:J265"/>
    </sheetView>
  </sheetViews>
  <sheetFormatPr defaultRowHeight="12.75"/>
  <cols>
    <col min="1" max="1" width="2" style="143" customWidth="1"/>
    <col min="2" max="2" width="40" style="1" customWidth="1"/>
    <col min="3" max="4" width="18.5703125" style="1" customWidth="1"/>
    <col min="5" max="6" width="15.7109375" style="1" customWidth="1"/>
    <col min="7" max="7" width="15.7109375" style="3" customWidth="1"/>
    <col min="8" max="9" width="15.7109375" style="4" customWidth="1"/>
    <col min="10" max="10" width="15.7109375" style="1" customWidth="1"/>
    <col min="11" max="11" width="11.28515625" style="1" bestFit="1" customWidth="1"/>
    <col min="12" max="16384" width="9.140625" style="1"/>
  </cols>
  <sheetData>
    <row r="1" spans="1:10" ht="18" customHeight="1">
      <c r="A1" s="715" t="str">
        <f>IF(Data!B11="","hideme","unhideme")</f>
        <v>unhideme</v>
      </c>
    </row>
    <row r="2" spans="1:10" ht="15" customHeight="1">
      <c r="B2" s="42" t="str">
        <f>Setup!B5</f>
        <v>Product Costing &amp; Financial Performance Tool</v>
      </c>
      <c r="G2" s="653"/>
      <c r="H2" s="1"/>
      <c r="I2" s="1"/>
    </row>
    <row r="3" spans="1:10" ht="15" customHeight="1">
      <c r="B3" s="44"/>
      <c r="G3" s="1"/>
      <c r="H3" s="1"/>
      <c r="I3" s="1"/>
    </row>
    <row r="4" spans="1:10" ht="15" customHeight="1">
      <c r="B4" s="44" t="str">
        <f>'Input-IS Y1'!B4</f>
        <v>3. INCOME STATEMENT INPUT BY YEAR</v>
      </c>
      <c r="G4" s="1"/>
      <c r="H4" s="1"/>
      <c r="I4" s="1"/>
    </row>
    <row r="5" spans="1:10" ht="14.25">
      <c r="A5" s="144"/>
      <c r="B5" s="10"/>
    </row>
    <row r="6" spans="1:10" ht="20.25" customHeight="1">
      <c r="A6" s="144"/>
      <c r="B6" s="17">
        <f>IF('Balance Sheet Input'!M6="","Select Year 1 on the 'Setup'  page",'Balance Sheet Input'!M6)</f>
        <v>2021</v>
      </c>
    </row>
    <row r="7" spans="1:10" ht="1.5" customHeight="1">
      <c r="A7" s="144"/>
      <c r="B7" s="17"/>
      <c r="D7" s="143">
        <v>3</v>
      </c>
      <c r="E7" s="143">
        <v>4</v>
      </c>
      <c r="F7" s="143">
        <v>5</v>
      </c>
      <c r="G7" s="143">
        <v>6</v>
      </c>
      <c r="H7" s="143">
        <v>7</v>
      </c>
      <c r="I7" s="143">
        <v>8</v>
      </c>
      <c r="J7" s="143">
        <v>9</v>
      </c>
    </row>
    <row r="8" spans="1:10" ht="20.25" customHeight="1">
      <c r="A8" s="144"/>
      <c r="B8" s="17"/>
      <c r="D8" s="143"/>
      <c r="E8" s="143"/>
      <c r="F8" s="143"/>
      <c r="G8" s="143"/>
      <c r="H8" s="143"/>
      <c r="I8" s="143"/>
      <c r="J8" s="143"/>
    </row>
    <row r="9" spans="1:10" ht="27.75" customHeight="1">
      <c r="B9" s="118" t="s">
        <v>218</v>
      </c>
      <c r="C9" s="119" t="s">
        <v>1</v>
      </c>
      <c r="D9" s="119" t="str">
        <f>IF(Setup!$C23="","",Setup!$C23)</f>
        <v>Training</v>
      </c>
      <c r="E9" s="119" t="str">
        <f>IF(Setup!$C24="","",Setup!$C24)</f>
        <v>Conference</v>
      </c>
      <c r="F9" s="119" t="str">
        <f>IF(Setup!$C25="","",Setup!$C25)</f>
        <v>Research</v>
      </c>
      <c r="G9" s="119" t="str">
        <f>IF(Setup!$C26="","",Setup!$C26)</f>
        <v>Publications</v>
      </c>
      <c r="H9" s="119" t="str">
        <f>IF(Setup!$C27="","",Setup!$C27)</f>
        <v/>
      </c>
      <c r="I9" s="119" t="str">
        <f>IF(Setup!$C28="","",Setup!$C28)</f>
        <v/>
      </c>
      <c r="J9" s="119" t="str">
        <f>IF(Setup!$C29="","",Setup!$C29)</f>
        <v/>
      </c>
    </row>
    <row r="10" spans="1:10">
      <c r="B10" s="401" t="str">
        <f>IF(ISERROR(VLOOKUP(Setup!$A$163,Setup!$A$158:B162,2)),"",(VLOOKUP(Setup!$A$163,Setup!$A$158:B162,2)))</f>
        <v>% Contribution to Direct Revenue</v>
      </c>
      <c r="C10" s="402" t="e">
        <f>SUM(D10:J10)</f>
        <v>#DIV/0!</v>
      </c>
      <c r="D10" s="402" t="e">
        <f>IF(D9="",0,VLOOKUP($B$10,$B$13:$J$16,D7,0))</f>
        <v>#DIV/0!</v>
      </c>
      <c r="E10" s="402" t="e">
        <f t="shared" ref="E10:J10" si="0">IF(E9="",0,VLOOKUP($B$10,$B$13:$J$16,E7,0))</f>
        <v>#DIV/0!</v>
      </c>
      <c r="F10" s="402" t="e">
        <f t="shared" si="0"/>
        <v>#DIV/0!</v>
      </c>
      <c r="G10" s="402" t="e">
        <f t="shared" si="0"/>
        <v>#DIV/0!</v>
      </c>
      <c r="H10" s="402">
        <f t="shared" si="0"/>
        <v>0</v>
      </c>
      <c r="I10" s="402">
        <f t="shared" si="0"/>
        <v>0</v>
      </c>
      <c r="J10" s="402">
        <f t="shared" si="0"/>
        <v>0</v>
      </c>
    </row>
    <row r="11" spans="1:10">
      <c r="G11" s="1"/>
      <c r="H11" s="1"/>
      <c r="I11" s="1"/>
    </row>
    <row r="12" spans="1:10" ht="22.5" hidden="1" customHeight="1">
      <c r="B12" s="13" t="s">
        <v>29</v>
      </c>
      <c r="C12" s="400" t="s">
        <v>1</v>
      </c>
      <c r="D12" s="70" t="str">
        <f>D$29</f>
        <v>Training</v>
      </c>
      <c r="E12" s="70" t="str">
        <f t="shared" ref="E12:J12" si="1">E$29</f>
        <v>Conference</v>
      </c>
      <c r="F12" s="70" t="str">
        <f t="shared" si="1"/>
        <v>Research</v>
      </c>
      <c r="G12" s="70" t="str">
        <f t="shared" si="1"/>
        <v>Publications</v>
      </c>
      <c r="H12" s="70" t="str">
        <f t="shared" si="1"/>
        <v/>
      </c>
      <c r="I12" s="70" t="str">
        <f t="shared" si="1"/>
        <v/>
      </c>
      <c r="J12" s="70" t="str">
        <f t="shared" si="1"/>
        <v/>
      </c>
    </row>
    <row r="13" spans="1:10" hidden="1">
      <c r="A13" s="143">
        <v>1</v>
      </c>
      <c r="B13" s="2" t="s">
        <v>123</v>
      </c>
      <c r="C13" s="343">
        <f>SUM(D13:J13)</f>
        <v>0</v>
      </c>
      <c r="D13" s="342" t="str">
        <f>IF($B$10="Staff Time",VLOOKUP($B$6,Setup!$C$120:$K$131,D$7,0),"")</f>
        <v/>
      </c>
      <c r="E13" s="342" t="str">
        <f>IF($B$10="Staff Time",VLOOKUP($B$6,Setup!$C$120:$K$131,E$7,0),"")</f>
        <v/>
      </c>
      <c r="F13" s="342" t="str">
        <f>IF($B$10="Staff Time",VLOOKUP($B$6,Setup!$C$120:$K$131,F$7,0),"")</f>
        <v/>
      </c>
      <c r="G13" s="342" t="str">
        <f>IF($B$10="Staff Time",VLOOKUP($B$6,Setup!$C$120:$K$131,G$7,0),"")</f>
        <v/>
      </c>
      <c r="H13" s="342" t="str">
        <f>IF($B$10="Staff Time",VLOOKUP($B$6,Setup!$C$120:$K$131,H$7,0),"")</f>
        <v/>
      </c>
      <c r="I13" s="342" t="str">
        <f>IF($B$10="Staff Time",VLOOKUP($B$6,Setup!$C$120:$K$131,I$7,0),"")</f>
        <v/>
      </c>
      <c r="J13" s="342" t="str">
        <f>IF($B$10="Staff Time",VLOOKUP($B$6,Setup!$C$120:$K$131,J$7,0),"")</f>
        <v/>
      </c>
    </row>
    <row r="14" spans="1:10" hidden="1">
      <c r="A14" s="143">
        <v>2</v>
      </c>
      <c r="B14" s="2" t="s">
        <v>122</v>
      </c>
      <c r="C14" s="343" t="e">
        <f>SUM(D14:J14)</f>
        <v>#DIV/0!</v>
      </c>
      <c r="D14" s="342" t="e">
        <f t="shared" ref="D14:J14" si="2">(D33+D83)/($C$33+$C$83)</f>
        <v>#DIV/0!</v>
      </c>
      <c r="E14" s="342" t="e">
        <f t="shared" si="2"/>
        <v>#DIV/0!</v>
      </c>
      <c r="F14" s="342" t="e">
        <f t="shared" si="2"/>
        <v>#DIV/0!</v>
      </c>
      <c r="G14" s="342" t="e">
        <f t="shared" si="2"/>
        <v>#DIV/0!</v>
      </c>
      <c r="H14" s="342" t="e">
        <f t="shared" si="2"/>
        <v>#DIV/0!</v>
      </c>
      <c r="I14" s="342" t="e">
        <f t="shared" si="2"/>
        <v>#DIV/0!</v>
      </c>
      <c r="J14" s="342" t="e">
        <f t="shared" si="2"/>
        <v>#DIV/0!</v>
      </c>
    </row>
    <row r="15" spans="1:10" hidden="1">
      <c r="A15" s="143">
        <v>3</v>
      </c>
      <c r="B15" s="2" t="s">
        <v>124</v>
      </c>
      <c r="C15" s="343" t="e">
        <f>SUM(D15:J15)</f>
        <v>#DIV/0!</v>
      </c>
      <c r="D15" s="342" t="e">
        <f>D154/$C$154</f>
        <v>#DIV/0!</v>
      </c>
      <c r="E15" s="342" t="e">
        <f t="shared" ref="E15:J15" si="3">E154/$C$154</f>
        <v>#DIV/0!</v>
      </c>
      <c r="F15" s="342" t="e">
        <f t="shared" si="3"/>
        <v>#DIV/0!</v>
      </c>
      <c r="G15" s="342" t="e">
        <f t="shared" si="3"/>
        <v>#DIV/0!</v>
      </c>
      <c r="H15" s="342" t="e">
        <f t="shared" si="3"/>
        <v>#DIV/0!</v>
      </c>
      <c r="I15" s="342" t="e">
        <f t="shared" si="3"/>
        <v>#DIV/0!</v>
      </c>
      <c r="J15" s="342" t="e">
        <f t="shared" si="3"/>
        <v>#DIV/0!</v>
      </c>
    </row>
    <row r="16" spans="1:10" hidden="1">
      <c r="A16" s="143">
        <v>4</v>
      </c>
      <c r="B16" s="2" t="s">
        <v>125</v>
      </c>
      <c r="C16" s="343">
        <f>SUM(D16:J16)</f>
        <v>1</v>
      </c>
      <c r="D16" s="342">
        <f>IF(D12="",0,1/COUNTA(Setup!$C$23:$C$29))</f>
        <v>0.25</v>
      </c>
      <c r="E16" s="342">
        <f>IF(E12="",0,1/COUNTA(Setup!$C$23:$C$29))</f>
        <v>0.25</v>
      </c>
      <c r="F16" s="342">
        <f>IF(F12="",0,1/COUNTA(Setup!$C$23:$C$29))</f>
        <v>0.25</v>
      </c>
      <c r="G16" s="342">
        <f>IF(G12="",0,1/COUNTA(Setup!$C$23:$C$29))</f>
        <v>0.25</v>
      </c>
      <c r="H16" s="342">
        <f>IF(H12="",0,1/COUNTA(Setup!$C$23:$C$29))</f>
        <v>0</v>
      </c>
      <c r="I16" s="342">
        <f>IF(I12="",0,1/COUNTA(Setup!$C$23:$C$29))</f>
        <v>0</v>
      </c>
      <c r="J16" s="342">
        <f>IF(J12="",0,1/COUNTA(Setup!$C$23:$C$29))</f>
        <v>0</v>
      </c>
    </row>
    <row r="17" spans="2:10" hidden="1"/>
    <row r="18" spans="2:10" ht="27.75" customHeight="1">
      <c r="B18" s="118" t="s">
        <v>219</v>
      </c>
      <c r="C18" s="119" t="s">
        <v>1</v>
      </c>
      <c r="D18" s="119" t="str">
        <f>D9</f>
        <v>Training</v>
      </c>
      <c r="E18" s="119" t="str">
        <f t="shared" ref="E18:J18" si="4">E9</f>
        <v>Conference</v>
      </c>
      <c r="F18" s="119" t="str">
        <f t="shared" si="4"/>
        <v>Research</v>
      </c>
      <c r="G18" s="119" t="str">
        <f t="shared" si="4"/>
        <v>Publications</v>
      </c>
      <c r="H18" s="119" t="str">
        <f t="shared" si="4"/>
        <v/>
      </c>
      <c r="I18" s="119" t="str">
        <f t="shared" si="4"/>
        <v/>
      </c>
      <c r="J18" s="119" t="str">
        <f t="shared" si="4"/>
        <v/>
      </c>
    </row>
    <row r="19" spans="2:10">
      <c r="B19" s="401" t="str">
        <f>IF(ISERROR(VLOOKUP(Setup!$A$165,Setup!$A$158:B162,2)),"",(VLOOKUP(Setup!$A$165,Setup!$A$158:B162,2)))</f>
        <v>% Contribution to Direct Expenses</v>
      </c>
      <c r="C19" s="402" t="e">
        <f>SUM(D19:J19)</f>
        <v>#DIV/0!</v>
      </c>
      <c r="D19" s="402" t="e">
        <f>IF(D18="",0,VLOOKUP($B$19,$B$22:$J$25,D7,0))</f>
        <v>#DIV/0!</v>
      </c>
      <c r="E19" s="402" t="e">
        <f t="shared" ref="E19:J19" si="5">IF(E18="",0,VLOOKUP($B$19,$B$22:$J$25,E7,0))</f>
        <v>#DIV/0!</v>
      </c>
      <c r="F19" s="402" t="e">
        <f t="shared" si="5"/>
        <v>#DIV/0!</v>
      </c>
      <c r="G19" s="402" t="e">
        <f t="shared" si="5"/>
        <v>#DIV/0!</v>
      </c>
      <c r="H19" s="402">
        <f t="shared" si="5"/>
        <v>0</v>
      </c>
      <c r="I19" s="402">
        <f t="shared" si="5"/>
        <v>0</v>
      </c>
      <c r="J19" s="402">
        <f t="shared" si="5"/>
        <v>0</v>
      </c>
    </row>
    <row r="20" spans="2:10">
      <c r="G20" s="1"/>
      <c r="H20" s="1"/>
      <c r="I20" s="1"/>
    </row>
    <row r="21" spans="2:10" ht="22.5" hidden="1" customHeight="1">
      <c r="B21" s="13" t="s">
        <v>29</v>
      </c>
      <c r="C21" s="400" t="s">
        <v>1</v>
      </c>
      <c r="D21" s="70" t="str">
        <f>D$9</f>
        <v>Training</v>
      </c>
      <c r="E21" s="70" t="str">
        <f t="shared" ref="E21:J21" si="6">E$9</f>
        <v>Conference</v>
      </c>
      <c r="F21" s="70" t="str">
        <f t="shared" si="6"/>
        <v>Research</v>
      </c>
      <c r="G21" s="70" t="str">
        <f t="shared" si="6"/>
        <v>Publications</v>
      </c>
      <c r="H21" s="70" t="str">
        <f t="shared" si="6"/>
        <v/>
      </c>
      <c r="I21" s="70" t="str">
        <f t="shared" si="6"/>
        <v/>
      </c>
      <c r="J21" s="70" t="str">
        <f t="shared" si="6"/>
        <v/>
      </c>
    </row>
    <row r="22" spans="2:10" hidden="1">
      <c r="B22" s="2" t="s">
        <v>123</v>
      </c>
      <c r="C22" s="343">
        <f>SUM(D22:J22)</f>
        <v>0</v>
      </c>
      <c r="D22" s="342" t="str">
        <f>IF($B$19="Staff Time",VLOOKUP($B$6,Setup!$C$120:$K$131,D$7,0),"")</f>
        <v/>
      </c>
      <c r="E22" s="342" t="str">
        <f>IF($B$19="Staff Time",VLOOKUP($B$6,Setup!$C$120:$K$131,E$7,0),"")</f>
        <v/>
      </c>
      <c r="F22" s="342" t="str">
        <f>IF($B$19="Staff Time",VLOOKUP($B$6,Setup!$C$120:$K$131,F$7,0),"")</f>
        <v/>
      </c>
      <c r="G22" s="342" t="str">
        <f>IF($B$19="Staff Time",VLOOKUP($B$6,Setup!$C$120:$K$131,G$7,0),"")</f>
        <v/>
      </c>
      <c r="H22" s="342" t="str">
        <f>IF($B$19="Staff Time",VLOOKUP($B$6,Setup!$C$120:$K$131,H$7,0),"")</f>
        <v/>
      </c>
      <c r="I22" s="342" t="str">
        <f>IF($B$19="Staff Time",VLOOKUP($B$6,Setup!$C$120:$K$131,I$7,0),"")</f>
        <v/>
      </c>
      <c r="J22" s="342" t="str">
        <f>IF($B$19="Staff Time",VLOOKUP($B$6,Setup!$C$120:$K$131,J$7,0),"")</f>
        <v/>
      </c>
    </row>
    <row r="23" spans="2:10" hidden="1">
      <c r="B23" s="2" t="s">
        <v>122</v>
      </c>
      <c r="C23" s="343" t="e">
        <f>SUM(D23:J23)</f>
        <v>#DIV/0!</v>
      </c>
      <c r="D23" s="342" t="e">
        <f>(D33+D83)/($C$33+$C$83)</f>
        <v>#DIV/0!</v>
      </c>
      <c r="E23" s="342" t="e">
        <f t="shared" ref="E23:J23" si="7">(E33+E83)/($C$33+$C$83)</f>
        <v>#DIV/0!</v>
      </c>
      <c r="F23" s="342" t="e">
        <f t="shared" si="7"/>
        <v>#DIV/0!</v>
      </c>
      <c r="G23" s="342" t="e">
        <f t="shared" si="7"/>
        <v>#DIV/0!</v>
      </c>
      <c r="H23" s="342" t="e">
        <f t="shared" si="7"/>
        <v>#DIV/0!</v>
      </c>
      <c r="I23" s="342" t="e">
        <f t="shared" si="7"/>
        <v>#DIV/0!</v>
      </c>
      <c r="J23" s="342" t="e">
        <f t="shared" si="7"/>
        <v>#DIV/0!</v>
      </c>
    </row>
    <row r="24" spans="2:10" hidden="1">
      <c r="B24" s="2" t="s">
        <v>124</v>
      </c>
      <c r="C24" s="343" t="e">
        <f>SUM(D24:J24)</f>
        <v>#DIV/0!</v>
      </c>
      <c r="D24" s="342" t="e">
        <f>D154/$C$154</f>
        <v>#DIV/0!</v>
      </c>
      <c r="E24" s="342" t="e">
        <f t="shared" ref="E24:J24" si="8">E154/$C$154</f>
        <v>#DIV/0!</v>
      </c>
      <c r="F24" s="342" t="e">
        <f t="shared" si="8"/>
        <v>#DIV/0!</v>
      </c>
      <c r="G24" s="342" t="e">
        <f t="shared" si="8"/>
        <v>#DIV/0!</v>
      </c>
      <c r="H24" s="342" t="e">
        <f t="shared" si="8"/>
        <v>#DIV/0!</v>
      </c>
      <c r="I24" s="342" t="e">
        <f t="shared" si="8"/>
        <v>#DIV/0!</v>
      </c>
      <c r="J24" s="342" t="e">
        <f t="shared" si="8"/>
        <v>#DIV/0!</v>
      </c>
    </row>
    <row r="25" spans="2:10" hidden="1">
      <c r="B25" s="2" t="s">
        <v>125</v>
      </c>
      <c r="C25" s="343">
        <f>SUM(D25:J25)</f>
        <v>1</v>
      </c>
      <c r="D25" s="342">
        <f>D16</f>
        <v>0.25</v>
      </c>
      <c r="E25" s="342">
        <f t="shared" ref="E25:J25" si="9">E16</f>
        <v>0.25</v>
      </c>
      <c r="F25" s="342">
        <f t="shared" si="9"/>
        <v>0.25</v>
      </c>
      <c r="G25" s="342">
        <f t="shared" si="9"/>
        <v>0.25</v>
      </c>
      <c r="H25" s="342">
        <f t="shared" si="9"/>
        <v>0</v>
      </c>
      <c r="I25" s="342">
        <f t="shared" si="9"/>
        <v>0</v>
      </c>
      <c r="J25" s="342">
        <f t="shared" si="9"/>
        <v>0</v>
      </c>
    </row>
    <row r="26" spans="2:10" hidden="1"/>
    <row r="27" spans="2:10" hidden="1"/>
    <row r="28" spans="2:10" hidden="1"/>
    <row r="29" spans="2:10" ht="27" customHeight="1" thickBot="1">
      <c r="B29" s="212"/>
      <c r="C29" s="91" t="s">
        <v>1</v>
      </c>
      <c r="D29" s="91" t="str">
        <f>IF(Setup!$C23="","",Setup!$C23)</f>
        <v>Training</v>
      </c>
      <c r="E29" s="91" t="str">
        <f>IF(Setup!$C24="","",Setup!$C24)</f>
        <v>Conference</v>
      </c>
      <c r="F29" s="91" t="str">
        <f>IF(Setup!$C25="","",Setup!$C25)</f>
        <v>Research</v>
      </c>
      <c r="G29" s="91" t="str">
        <f>IF(Setup!$C26="","",Setup!$C26)</f>
        <v>Publications</v>
      </c>
      <c r="H29" s="91" t="str">
        <f>IF(Setup!$C27="","",Setup!$C27)</f>
        <v/>
      </c>
      <c r="I29" s="91" t="str">
        <f>IF(Setup!$C28="","",Setup!$C28)</f>
        <v/>
      </c>
      <c r="J29" s="91" t="str">
        <f>IF(Setup!$C29="","",Setup!$C29)</f>
        <v/>
      </c>
    </row>
    <row r="30" spans="2:10">
      <c r="B30" s="211" t="s">
        <v>21</v>
      </c>
      <c r="C30" s="11"/>
      <c r="D30" s="11"/>
      <c r="E30" s="11"/>
      <c r="F30" s="11"/>
      <c r="G30" s="11"/>
      <c r="H30" s="11"/>
      <c r="I30" s="11"/>
      <c r="J30" s="11"/>
    </row>
    <row r="31" spans="2:10">
      <c r="B31" s="210" t="s">
        <v>39</v>
      </c>
      <c r="C31" s="15"/>
      <c r="D31" s="15"/>
      <c r="E31" s="15"/>
      <c r="F31" s="15"/>
      <c r="G31" s="15"/>
      <c r="H31" s="15"/>
      <c r="I31" s="15"/>
      <c r="J31" s="15"/>
    </row>
    <row r="32" spans="2:10">
      <c r="B32" s="332" t="s">
        <v>10</v>
      </c>
      <c r="C32" s="563">
        <f>C33</f>
        <v>0</v>
      </c>
      <c r="D32" s="563">
        <f t="shared" ref="D32:J32" si="10">D33</f>
        <v>0</v>
      </c>
      <c r="E32" s="563">
        <f t="shared" si="10"/>
        <v>0</v>
      </c>
      <c r="F32" s="563">
        <f t="shared" si="10"/>
        <v>0</v>
      </c>
      <c r="G32" s="563">
        <f t="shared" si="10"/>
        <v>0</v>
      </c>
      <c r="H32" s="563">
        <f t="shared" si="10"/>
        <v>0</v>
      </c>
      <c r="I32" s="563">
        <f t="shared" si="10"/>
        <v>0</v>
      </c>
      <c r="J32" s="563">
        <f t="shared" si="10"/>
        <v>0</v>
      </c>
    </row>
    <row r="33" spans="1:11" s="16" customFormat="1">
      <c r="A33" s="143"/>
      <c r="B33" s="208" t="s">
        <v>232</v>
      </c>
      <c r="C33" s="564">
        <f>SUM(C34:C58)</f>
        <v>0</v>
      </c>
      <c r="D33" s="564">
        <f>SUM(D34:D58)</f>
        <v>0</v>
      </c>
      <c r="E33" s="564">
        <f t="shared" ref="E33:J33" si="11">SUM(E34:E58)</f>
        <v>0</v>
      </c>
      <c r="F33" s="564">
        <f t="shared" si="11"/>
        <v>0</v>
      </c>
      <c r="G33" s="564">
        <f t="shared" si="11"/>
        <v>0</v>
      </c>
      <c r="H33" s="564">
        <f t="shared" si="11"/>
        <v>0</v>
      </c>
      <c r="I33" s="564">
        <f t="shared" si="11"/>
        <v>0</v>
      </c>
      <c r="J33" s="564">
        <f t="shared" si="11"/>
        <v>0</v>
      </c>
      <c r="K33" s="331"/>
    </row>
    <row r="34" spans="1:11" s="16" customFormat="1">
      <c r="A34" s="143"/>
      <c r="B34" s="312" t="str">
        <f>IF('Input-IS Y10'!B34="","",'Input-IS Y10'!B34)</f>
        <v>Donor A</v>
      </c>
      <c r="C34" s="565">
        <f>SUM(D34:J34)</f>
        <v>0</v>
      </c>
      <c r="D34" s="566"/>
      <c r="E34" s="566"/>
      <c r="F34" s="567"/>
      <c r="G34" s="566"/>
      <c r="H34" s="567"/>
      <c r="I34" s="566"/>
      <c r="J34" s="566"/>
    </row>
    <row r="35" spans="1:11">
      <c r="B35" s="312" t="str">
        <f>IF('Input-IS Y10'!B35="","",'Input-IS Y10'!B35)</f>
        <v>Donor B</v>
      </c>
      <c r="C35" s="568">
        <f>SUM(D35:J35)</f>
        <v>0</v>
      </c>
      <c r="D35" s="567"/>
      <c r="E35" s="567"/>
      <c r="F35" s="567"/>
      <c r="G35" s="567"/>
      <c r="H35" s="567"/>
      <c r="I35" s="566"/>
      <c r="J35" s="567"/>
    </row>
    <row r="36" spans="1:11">
      <c r="B36" s="312" t="str">
        <f>IF('Input-IS Y10'!B36="","",'Input-IS Y10'!B36)</f>
        <v>Donor C</v>
      </c>
      <c r="C36" s="565">
        <f t="shared" ref="C36:C40" si="12">SUM(D36:J36)</f>
        <v>0</v>
      </c>
      <c r="D36" s="567"/>
      <c r="E36" s="567"/>
      <c r="F36" s="567"/>
      <c r="G36" s="567"/>
      <c r="H36" s="567"/>
      <c r="I36" s="566"/>
      <c r="J36" s="567"/>
    </row>
    <row r="37" spans="1:11">
      <c r="B37" s="312" t="str">
        <f>IF('Input-IS Y10'!B37="","",'Input-IS Y10'!B37)</f>
        <v>Donor D</v>
      </c>
      <c r="C37" s="568">
        <f t="shared" si="12"/>
        <v>0</v>
      </c>
      <c r="D37" s="567"/>
      <c r="E37" s="567"/>
      <c r="F37" s="567"/>
      <c r="G37" s="567"/>
      <c r="H37" s="567"/>
      <c r="I37" s="566"/>
      <c r="J37" s="567"/>
    </row>
    <row r="38" spans="1:11">
      <c r="B38" s="312" t="str">
        <f>IF('Input-IS Y10'!B38="","",'Input-IS Y10'!B38)</f>
        <v>Donor E</v>
      </c>
      <c r="C38" s="565">
        <f t="shared" si="12"/>
        <v>0</v>
      </c>
      <c r="D38" s="567"/>
      <c r="E38" s="567"/>
      <c r="F38" s="567"/>
      <c r="G38" s="567"/>
      <c r="H38" s="567"/>
      <c r="I38" s="566"/>
      <c r="J38" s="567"/>
    </row>
    <row r="39" spans="1:11">
      <c r="B39" s="312" t="str">
        <f>IF('Input-IS Y10'!B39="","",'Input-IS Y10'!B39)</f>
        <v/>
      </c>
      <c r="C39" s="568">
        <f t="shared" si="12"/>
        <v>0</v>
      </c>
      <c r="D39" s="567"/>
      <c r="E39" s="567"/>
      <c r="F39" s="567"/>
      <c r="G39" s="567"/>
      <c r="H39" s="567"/>
      <c r="I39" s="566"/>
      <c r="J39" s="567"/>
    </row>
    <row r="40" spans="1:11">
      <c r="B40" s="312" t="str">
        <f>IF('Input-IS Y10'!B40="","",'Input-IS Y10'!B40)</f>
        <v/>
      </c>
      <c r="C40" s="565">
        <f t="shared" si="12"/>
        <v>0</v>
      </c>
      <c r="D40" s="567"/>
      <c r="E40" s="567"/>
      <c r="F40" s="567"/>
      <c r="G40" s="567"/>
      <c r="H40" s="567"/>
      <c r="I40" s="566"/>
      <c r="J40" s="567"/>
    </row>
    <row r="41" spans="1:11">
      <c r="B41" s="785" t="str">
        <f>IF('Input-IS Y10'!B41="","",'Input-IS Y10'!B41)</f>
        <v/>
      </c>
      <c r="C41" s="789">
        <f t="shared" ref="C41:C58" si="13">SUM(D41:J41)</f>
        <v>0</v>
      </c>
      <c r="D41" s="567"/>
      <c r="E41" s="567"/>
      <c r="F41" s="567"/>
      <c r="G41" s="567"/>
      <c r="H41" s="567"/>
      <c r="I41" s="566"/>
      <c r="J41" s="567"/>
    </row>
    <row r="42" spans="1:11" s="781" customFormat="1">
      <c r="A42" s="143"/>
      <c r="B42" s="785" t="str">
        <f>IF('Input-IS Y10'!B42="","",'Input-IS Y10'!B42)</f>
        <v/>
      </c>
      <c r="C42" s="789">
        <f t="shared" si="13"/>
        <v>0</v>
      </c>
      <c r="D42" s="791"/>
      <c r="E42" s="791"/>
      <c r="F42" s="791"/>
      <c r="G42" s="791"/>
      <c r="H42" s="791"/>
      <c r="I42" s="790"/>
      <c r="J42" s="791"/>
    </row>
    <row r="43" spans="1:11" s="781" customFormat="1">
      <c r="A43" s="143"/>
      <c r="B43" s="785" t="str">
        <f>IF('Input-IS Y10'!B43="","",'Input-IS Y10'!B43)</f>
        <v/>
      </c>
      <c r="C43" s="789">
        <f t="shared" si="13"/>
        <v>0</v>
      </c>
      <c r="D43" s="791"/>
      <c r="E43" s="791"/>
      <c r="F43" s="791"/>
      <c r="G43" s="791"/>
      <c r="H43" s="791"/>
      <c r="I43" s="790"/>
      <c r="J43" s="791"/>
    </row>
    <row r="44" spans="1:11" s="781" customFormat="1">
      <c r="A44" s="143"/>
      <c r="B44" s="785" t="str">
        <f>IF('Input-IS Y10'!B44="","",'Input-IS Y10'!B44)</f>
        <v/>
      </c>
      <c r="C44" s="789">
        <f t="shared" si="13"/>
        <v>0</v>
      </c>
      <c r="D44" s="791"/>
      <c r="E44" s="791"/>
      <c r="F44" s="791"/>
      <c r="G44" s="791"/>
      <c r="H44" s="791"/>
      <c r="I44" s="790"/>
      <c r="J44" s="791"/>
    </row>
    <row r="45" spans="1:11" s="781" customFormat="1">
      <c r="A45" s="143"/>
      <c r="B45" s="785" t="str">
        <f>IF('Input-IS Y10'!B45="","",'Input-IS Y10'!B45)</f>
        <v/>
      </c>
      <c r="C45" s="789">
        <f t="shared" si="13"/>
        <v>0</v>
      </c>
      <c r="D45" s="791"/>
      <c r="E45" s="791"/>
      <c r="F45" s="791"/>
      <c r="G45" s="791"/>
      <c r="H45" s="791"/>
      <c r="I45" s="790"/>
      <c r="J45" s="791"/>
    </row>
    <row r="46" spans="1:11" s="781" customFormat="1">
      <c r="A46" s="143"/>
      <c r="B46" s="785" t="str">
        <f>IF('Input-IS Y10'!B46="","",'Input-IS Y10'!B46)</f>
        <v/>
      </c>
      <c r="C46" s="789">
        <f t="shared" si="13"/>
        <v>0</v>
      </c>
      <c r="D46" s="791"/>
      <c r="E46" s="791"/>
      <c r="F46" s="791"/>
      <c r="G46" s="791"/>
      <c r="H46" s="791"/>
      <c r="I46" s="790"/>
      <c r="J46" s="791"/>
    </row>
    <row r="47" spans="1:11" s="781" customFormat="1">
      <c r="A47" s="143"/>
      <c r="B47" s="785" t="str">
        <f>IF('Input-IS Y10'!B47="","",'Input-IS Y10'!B47)</f>
        <v/>
      </c>
      <c r="C47" s="789">
        <f t="shared" si="13"/>
        <v>0</v>
      </c>
      <c r="D47" s="791"/>
      <c r="E47" s="791"/>
      <c r="F47" s="791"/>
      <c r="G47" s="791"/>
      <c r="H47" s="791"/>
      <c r="I47" s="790"/>
      <c r="J47" s="791"/>
    </row>
    <row r="48" spans="1:11" s="781" customFormat="1">
      <c r="A48" s="143"/>
      <c r="B48" s="785" t="str">
        <f>IF('Input-IS Y10'!B48="","",'Input-IS Y10'!B48)</f>
        <v/>
      </c>
      <c r="C48" s="789">
        <f t="shared" si="13"/>
        <v>0</v>
      </c>
      <c r="D48" s="791"/>
      <c r="E48" s="791"/>
      <c r="F48" s="791"/>
      <c r="G48" s="791"/>
      <c r="H48" s="791"/>
      <c r="I48" s="790"/>
      <c r="J48" s="791"/>
    </row>
    <row r="49" spans="1:10" s="781" customFormat="1">
      <c r="A49" s="143"/>
      <c r="B49" s="785" t="str">
        <f>IF('Input-IS Y10'!B49="","",'Input-IS Y10'!B49)</f>
        <v/>
      </c>
      <c r="C49" s="789">
        <f t="shared" si="13"/>
        <v>0</v>
      </c>
      <c r="D49" s="791"/>
      <c r="E49" s="791"/>
      <c r="F49" s="791"/>
      <c r="G49" s="791"/>
      <c r="H49" s="791"/>
      <c r="I49" s="790"/>
      <c r="J49" s="791"/>
    </row>
    <row r="50" spans="1:10" s="781" customFormat="1">
      <c r="A50" s="143"/>
      <c r="B50" s="785" t="str">
        <f>IF('Input-IS Y10'!B50="","",'Input-IS Y10'!B50)</f>
        <v/>
      </c>
      <c r="C50" s="789">
        <f t="shared" si="13"/>
        <v>0</v>
      </c>
      <c r="D50" s="791"/>
      <c r="E50" s="791"/>
      <c r="F50" s="791"/>
      <c r="G50" s="791"/>
      <c r="H50" s="791"/>
      <c r="I50" s="790"/>
      <c r="J50" s="791"/>
    </row>
    <row r="51" spans="1:10" s="781" customFormat="1">
      <c r="A51" s="143"/>
      <c r="B51" s="785" t="str">
        <f>IF('Input-IS Y10'!B51="","",'Input-IS Y10'!B51)</f>
        <v/>
      </c>
      <c r="C51" s="789">
        <f t="shared" si="13"/>
        <v>0</v>
      </c>
      <c r="D51" s="791"/>
      <c r="E51" s="791"/>
      <c r="F51" s="791"/>
      <c r="G51" s="791"/>
      <c r="H51" s="791"/>
      <c r="I51" s="790"/>
      <c r="J51" s="791"/>
    </row>
    <row r="52" spans="1:10" s="781" customFormat="1">
      <c r="A52" s="143"/>
      <c r="B52" s="785" t="str">
        <f>IF('Input-IS Y10'!B52="","",'Input-IS Y10'!B52)</f>
        <v/>
      </c>
      <c r="C52" s="789">
        <f t="shared" si="13"/>
        <v>0</v>
      </c>
      <c r="D52" s="791"/>
      <c r="E52" s="791"/>
      <c r="F52" s="791"/>
      <c r="G52" s="791"/>
      <c r="H52" s="791"/>
      <c r="I52" s="790"/>
      <c r="J52" s="791"/>
    </row>
    <row r="53" spans="1:10" s="781" customFormat="1">
      <c r="A53" s="143"/>
      <c r="B53" s="785" t="str">
        <f>IF('Input-IS Y10'!B53="","",'Input-IS Y10'!B53)</f>
        <v/>
      </c>
      <c r="C53" s="789">
        <f t="shared" si="13"/>
        <v>0</v>
      </c>
      <c r="D53" s="791"/>
      <c r="E53" s="791"/>
      <c r="F53" s="791"/>
      <c r="G53" s="791"/>
      <c r="H53" s="791"/>
      <c r="I53" s="790"/>
      <c r="J53" s="791"/>
    </row>
    <row r="54" spans="1:10" s="781" customFormat="1">
      <c r="A54" s="143"/>
      <c r="B54" s="785" t="str">
        <f>IF('Input-IS Y10'!B54="","",'Input-IS Y10'!B54)</f>
        <v/>
      </c>
      <c r="C54" s="789">
        <f t="shared" si="13"/>
        <v>0</v>
      </c>
      <c r="D54" s="791"/>
      <c r="E54" s="791"/>
      <c r="F54" s="791"/>
      <c r="G54" s="791"/>
      <c r="H54" s="791"/>
      <c r="I54" s="790"/>
      <c r="J54" s="791"/>
    </row>
    <row r="55" spans="1:10">
      <c r="B55" s="785" t="str">
        <f>IF('Input-IS Y10'!B55="","",'Input-IS Y10'!B55)</f>
        <v/>
      </c>
      <c r="C55" s="789">
        <f t="shared" si="13"/>
        <v>0</v>
      </c>
      <c r="D55" s="567"/>
      <c r="E55" s="567"/>
      <c r="F55" s="567"/>
      <c r="G55" s="567"/>
      <c r="H55" s="567"/>
      <c r="I55" s="566"/>
      <c r="J55" s="567"/>
    </row>
    <row r="56" spans="1:10">
      <c r="B56" s="785" t="str">
        <f>IF('Input-IS Y10'!B56="","",'Input-IS Y10'!B56)</f>
        <v/>
      </c>
      <c r="C56" s="789">
        <f t="shared" si="13"/>
        <v>0</v>
      </c>
      <c r="D56" s="567"/>
      <c r="E56" s="567"/>
      <c r="F56" s="567"/>
      <c r="G56" s="567"/>
      <c r="H56" s="567"/>
      <c r="I56" s="566"/>
      <c r="J56" s="567"/>
    </row>
    <row r="57" spans="1:10">
      <c r="B57" s="785" t="str">
        <f>IF('Input-IS Y10'!B57="","",'Input-IS Y10'!B57)</f>
        <v/>
      </c>
      <c r="C57" s="789">
        <f t="shared" si="13"/>
        <v>0</v>
      </c>
      <c r="D57" s="567"/>
      <c r="E57" s="567"/>
      <c r="F57" s="567"/>
      <c r="G57" s="567"/>
      <c r="H57" s="567"/>
      <c r="I57" s="566"/>
      <c r="J57" s="566"/>
    </row>
    <row r="58" spans="1:10">
      <c r="B58" s="785" t="str">
        <f>IF('Input-IS Y10'!B58="","",'Input-IS Y10'!B58)</f>
        <v/>
      </c>
      <c r="C58" s="789">
        <f t="shared" si="13"/>
        <v>0</v>
      </c>
      <c r="D58" s="567"/>
      <c r="E58" s="567"/>
      <c r="F58" s="567"/>
      <c r="G58" s="567"/>
      <c r="H58" s="567"/>
      <c r="I58" s="567"/>
      <c r="J58" s="566"/>
    </row>
    <row r="59" spans="1:10">
      <c r="B59" s="332" t="s">
        <v>11</v>
      </c>
      <c r="C59" s="563">
        <f>C60</f>
        <v>0</v>
      </c>
      <c r="D59" s="563">
        <f t="shared" ref="D59:J59" si="14">D60</f>
        <v>0</v>
      </c>
      <c r="E59" s="563">
        <f t="shared" si="14"/>
        <v>0</v>
      </c>
      <c r="F59" s="563">
        <f t="shared" si="14"/>
        <v>0</v>
      </c>
      <c r="G59" s="563">
        <f t="shared" si="14"/>
        <v>0</v>
      </c>
      <c r="H59" s="563">
        <f t="shared" si="14"/>
        <v>0</v>
      </c>
      <c r="I59" s="563">
        <f t="shared" si="14"/>
        <v>0</v>
      </c>
      <c r="J59" s="563">
        <f t="shared" si="14"/>
        <v>0</v>
      </c>
    </row>
    <row r="60" spans="1:10" s="16" customFormat="1">
      <c r="A60" s="143"/>
      <c r="B60" s="208" t="s">
        <v>201</v>
      </c>
      <c r="C60" s="564">
        <f>SUM(C61:C80)</f>
        <v>0</v>
      </c>
      <c r="D60" s="569">
        <f t="shared" ref="D60:J60" si="15">SUM(D61:D80)</f>
        <v>0</v>
      </c>
      <c r="E60" s="569">
        <f t="shared" si="15"/>
        <v>0</v>
      </c>
      <c r="F60" s="569">
        <f t="shared" si="15"/>
        <v>0</v>
      </c>
      <c r="G60" s="569">
        <f t="shared" si="15"/>
        <v>0</v>
      </c>
      <c r="H60" s="569">
        <f t="shared" si="15"/>
        <v>0</v>
      </c>
      <c r="I60" s="569">
        <f t="shared" si="15"/>
        <v>0</v>
      </c>
      <c r="J60" s="569">
        <f t="shared" si="15"/>
        <v>0</v>
      </c>
    </row>
    <row r="61" spans="1:10" s="16" customFormat="1">
      <c r="A61" s="143"/>
      <c r="B61" s="312" t="str">
        <f>IF('Input-IS Y10'!B61="","",'Input-IS Y10'!B61)</f>
        <v>Donor A</v>
      </c>
      <c r="C61" s="570"/>
      <c r="D61" s="571" t="str">
        <f>IF(ISERROR(D$10*$C61),"",(D$10*$C61))</f>
        <v/>
      </c>
      <c r="E61" s="571" t="str">
        <f t="shared" ref="E61:J80" si="16">IF(ISERROR(E$10*$C61),"",(E$10*$C61))</f>
        <v/>
      </c>
      <c r="F61" s="571" t="str">
        <f t="shared" si="16"/>
        <v/>
      </c>
      <c r="G61" s="571" t="str">
        <f t="shared" si="16"/>
        <v/>
      </c>
      <c r="H61" s="571">
        <f t="shared" si="16"/>
        <v>0</v>
      </c>
      <c r="I61" s="571">
        <f t="shared" si="16"/>
        <v>0</v>
      </c>
      <c r="J61" s="571">
        <f t="shared" si="16"/>
        <v>0</v>
      </c>
    </row>
    <row r="62" spans="1:10" s="16" customFormat="1">
      <c r="A62" s="143"/>
      <c r="B62" s="312" t="str">
        <f>IF('Input-IS Y10'!B62="","",'Input-IS Y10'!B62)</f>
        <v>Donor B</v>
      </c>
      <c r="C62" s="570"/>
      <c r="D62" s="571" t="str">
        <f>IF(ISERROR(D$10*$C62),"",(D$10*$C62))</f>
        <v/>
      </c>
      <c r="E62" s="571" t="str">
        <f t="shared" si="16"/>
        <v/>
      </c>
      <c r="F62" s="571" t="str">
        <f t="shared" si="16"/>
        <v/>
      </c>
      <c r="G62" s="571" t="str">
        <f t="shared" si="16"/>
        <v/>
      </c>
      <c r="H62" s="571">
        <f t="shared" si="16"/>
        <v>0</v>
      </c>
      <c r="I62" s="571">
        <f t="shared" si="16"/>
        <v>0</v>
      </c>
      <c r="J62" s="571">
        <f t="shared" si="16"/>
        <v>0</v>
      </c>
    </row>
    <row r="63" spans="1:10" s="16" customFormat="1">
      <c r="A63" s="143"/>
      <c r="B63" s="785" t="str">
        <f>IF('Input-IS Y10'!B63="","",'Input-IS Y10'!B63)</f>
        <v>Donor C</v>
      </c>
      <c r="C63" s="793"/>
      <c r="D63" s="794" t="str">
        <f t="shared" ref="D63:D80" si="17">IF(ISERROR(D$10*$C63),"",(D$10*$C63))</f>
        <v/>
      </c>
      <c r="E63" s="794" t="str">
        <f t="shared" si="16"/>
        <v/>
      </c>
      <c r="F63" s="794" t="str">
        <f t="shared" si="16"/>
        <v/>
      </c>
      <c r="G63" s="794" t="str">
        <f t="shared" si="16"/>
        <v/>
      </c>
      <c r="H63" s="794">
        <f t="shared" si="16"/>
        <v>0</v>
      </c>
      <c r="I63" s="794">
        <f t="shared" si="16"/>
        <v>0</v>
      </c>
      <c r="J63" s="794">
        <f t="shared" si="16"/>
        <v>0</v>
      </c>
    </row>
    <row r="64" spans="1:10" s="16" customFormat="1">
      <c r="A64" s="143"/>
      <c r="B64" s="785" t="str">
        <f>IF('Input-IS Y10'!B64="","",'Input-IS Y10'!B64)</f>
        <v>Donor D</v>
      </c>
      <c r="C64" s="793"/>
      <c r="D64" s="794" t="str">
        <f t="shared" si="17"/>
        <v/>
      </c>
      <c r="E64" s="794" t="str">
        <f t="shared" si="16"/>
        <v/>
      </c>
      <c r="F64" s="794" t="str">
        <f t="shared" si="16"/>
        <v/>
      </c>
      <c r="G64" s="794" t="str">
        <f t="shared" si="16"/>
        <v/>
      </c>
      <c r="H64" s="794">
        <f t="shared" si="16"/>
        <v>0</v>
      </c>
      <c r="I64" s="794">
        <f t="shared" si="16"/>
        <v>0</v>
      </c>
      <c r="J64" s="794">
        <f t="shared" si="16"/>
        <v>0</v>
      </c>
    </row>
    <row r="65" spans="1:10" s="16" customFormat="1">
      <c r="A65" s="143"/>
      <c r="B65" s="785" t="str">
        <f>IF('Input-IS Y10'!B65="","",'Input-IS Y10'!B65)</f>
        <v>Donor E</v>
      </c>
      <c r="C65" s="793"/>
      <c r="D65" s="794" t="str">
        <f t="shared" si="17"/>
        <v/>
      </c>
      <c r="E65" s="794" t="str">
        <f t="shared" si="16"/>
        <v/>
      </c>
      <c r="F65" s="794" t="str">
        <f t="shared" si="16"/>
        <v/>
      </c>
      <c r="G65" s="794" t="str">
        <f t="shared" si="16"/>
        <v/>
      </c>
      <c r="H65" s="794">
        <f t="shared" si="16"/>
        <v>0</v>
      </c>
      <c r="I65" s="794">
        <f t="shared" si="16"/>
        <v>0</v>
      </c>
      <c r="J65" s="794">
        <f t="shared" si="16"/>
        <v>0</v>
      </c>
    </row>
    <row r="66" spans="1:10" s="16" customFormat="1">
      <c r="A66" s="143"/>
      <c r="B66" s="785" t="str">
        <f>IF('Input-IS Y10'!B66="","",'Input-IS Y10'!B66)</f>
        <v/>
      </c>
      <c r="C66" s="793"/>
      <c r="D66" s="794" t="str">
        <f t="shared" si="17"/>
        <v/>
      </c>
      <c r="E66" s="794" t="str">
        <f t="shared" si="16"/>
        <v/>
      </c>
      <c r="F66" s="794" t="str">
        <f t="shared" si="16"/>
        <v/>
      </c>
      <c r="G66" s="794" t="str">
        <f t="shared" si="16"/>
        <v/>
      </c>
      <c r="H66" s="794">
        <f t="shared" si="16"/>
        <v>0</v>
      </c>
      <c r="I66" s="794">
        <f t="shared" si="16"/>
        <v>0</v>
      </c>
      <c r="J66" s="794">
        <f t="shared" si="16"/>
        <v>0</v>
      </c>
    </row>
    <row r="67" spans="1:10" s="16" customFormat="1">
      <c r="A67" s="143"/>
      <c r="B67" s="785" t="str">
        <f>IF('Input-IS Y10'!B67="","",'Input-IS Y10'!B67)</f>
        <v/>
      </c>
      <c r="C67" s="793"/>
      <c r="D67" s="794" t="str">
        <f t="shared" si="17"/>
        <v/>
      </c>
      <c r="E67" s="794" t="str">
        <f t="shared" si="16"/>
        <v/>
      </c>
      <c r="F67" s="794" t="str">
        <f t="shared" si="16"/>
        <v/>
      </c>
      <c r="G67" s="794" t="str">
        <f t="shared" si="16"/>
        <v/>
      </c>
      <c r="H67" s="794">
        <f t="shared" si="16"/>
        <v>0</v>
      </c>
      <c r="I67" s="794">
        <f t="shared" si="16"/>
        <v>0</v>
      </c>
      <c r="J67" s="794">
        <f t="shared" si="16"/>
        <v>0</v>
      </c>
    </row>
    <row r="68" spans="1:10" s="782" customFormat="1">
      <c r="A68" s="143"/>
      <c r="B68" s="785" t="str">
        <f>IF('Input-IS Y10'!B68="","",'Input-IS Y10'!B68)</f>
        <v/>
      </c>
      <c r="C68" s="793"/>
      <c r="D68" s="794" t="str">
        <f t="shared" si="17"/>
        <v/>
      </c>
      <c r="E68" s="794" t="str">
        <f t="shared" si="16"/>
        <v/>
      </c>
      <c r="F68" s="794" t="str">
        <f t="shared" si="16"/>
        <v/>
      </c>
      <c r="G68" s="794" t="str">
        <f t="shared" si="16"/>
        <v/>
      </c>
      <c r="H68" s="794">
        <f t="shared" si="16"/>
        <v>0</v>
      </c>
      <c r="I68" s="794">
        <f t="shared" si="16"/>
        <v>0</v>
      </c>
      <c r="J68" s="794">
        <f t="shared" si="16"/>
        <v>0</v>
      </c>
    </row>
    <row r="69" spans="1:10" s="782" customFormat="1">
      <c r="A69" s="143"/>
      <c r="B69" s="785" t="str">
        <f>IF('Input-IS Y10'!B69="","",'Input-IS Y10'!B69)</f>
        <v/>
      </c>
      <c r="C69" s="793"/>
      <c r="D69" s="794" t="str">
        <f t="shared" si="17"/>
        <v/>
      </c>
      <c r="E69" s="794" t="str">
        <f t="shared" si="16"/>
        <v/>
      </c>
      <c r="F69" s="794" t="str">
        <f t="shared" si="16"/>
        <v/>
      </c>
      <c r="G69" s="794" t="str">
        <f t="shared" si="16"/>
        <v/>
      </c>
      <c r="H69" s="794">
        <f t="shared" si="16"/>
        <v>0</v>
      </c>
      <c r="I69" s="794">
        <f t="shared" si="16"/>
        <v>0</v>
      </c>
      <c r="J69" s="794">
        <f t="shared" si="16"/>
        <v>0</v>
      </c>
    </row>
    <row r="70" spans="1:10" s="782" customFormat="1">
      <c r="A70" s="143"/>
      <c r="B70" s="785" t="str">
        <f>IF('Input-IS Y10'!B70="","",'Input-IS Y10'!B70)</f>
        <v/>
      </c>
      <c r="C70" s="793"/>
      <c r="D70" s="794" t="str">
        <f t="shared" si="17"/>
        <v/>
      </c>
      <c r="E70" s="794" t="str">
        <f t="shared" si="16"/>
        <v/>
      </c>
      <c r="F70" s="794" t="str">
        <f t="shared" si="16"/>
        <v/>
      </c>
      <c r="G70" s="794" t="str">
        <f t="shared" si="16"/>
        <v/>
      </c>
      <c r="H70" s="794">
        <f t="shared" si="16"/>
        <v>0</v>
      </c>
      <c r="I70" s="794">
        <f t="shared" si="16"/>
        <v>0</v>
      </c>
      <c r="J70" s="794">
        <f t="shared" si="16"/>
        <v>0</v>
      </c>
    </row>
    <row r="71" spans="1:10" s="782" customFormat="1">
      <c r="A71" s="143"/>
      <c r="B71" s="785" t="str">
        <f>IF('Input-IS Y10'!B71="","",'Input-IS Y10'!B71)</f>
        <v/>
      </c>
      <c r="C71" s="793"/>
      <c r="D71" s="794" t="str">
        <f t="shared" si="17"/>
        <v/>
      </c>
      <c r="E71" s="794" t="str">
        <f t="shared" si="16"/>
        <v/>
      </c>
      <c r="F71" s="794" t="str">
        <f t="shared" si="16"/>
        <v/>
      </c>
      <c r="G71" s="794" t="str">
        <f t="shared" si="16"/>
        <v/>
      </c>
      <c r="H71" s="794">
        <f t="shared" si="16"/>
        <v>0</v>
      </c>
      <c r="I71" s="794">
        <f t="shared" si="16"/>
        <v>0</v>
      </c>
      <c r="J71" s="794">
        <f t="shared" si="16"/>
        <v>0</v>
      </c>
    </row>
    <row r="72" spans="1:10" s="782" customFormat="1">
      <c r="A72" s="143"/>
      <c r="B72" s="785" t="str">
        <f>IF('Input-IS Y10'!B72="","",'Input-IS Y10'!B72)</f>
        <v/>
      </c>
      <c r="C72" s="793"/>
      <c r="D72" s="794" t="str">
        <f t="shared" si="17"/>
        <v/>
      </c>
      <c r="E72" s="794" t="str">
        <f t="shared" si="16"/>
        <v/>
      </c>
      <c r="F72" s="794" t="str">
        <f t="shared" si="16"/>
        <v/>
      </c>
      <c r="G72" s="794" t="str">
        <f t="shared" si="16"/>
        <v/>
      </c>
      <c r="H72" s="794">
        <f t="shared" si="16"/>
        <v>0</v>
      </c>
      <c r="I72" s="794">
        <f t="shared" si="16"/>
        <v>0</v>
      </c>
      <c r="J72" s="794">
        <f t="shared" si="16"/>
        <v>0</v>
      </c>
    </row>
    <row r="73" spans="1:10" s="782" customFormat="1">
      <c r="A73" s="143"/>
      <c r="B73" s="785" t="str">
        <f>IF('Input-IS Y10'!B73="","",'Input-IS Y10'!B73)</f>
        <v/>
      </c>
      <c r="C73" s="793"/>
      <c r="D73" s="794" t="str">
        <f t="shared" si="17"/>
        <v/>
      </c>
      <c r="E73" s="794" t="str">
        <f t="shared" si="16"/>
        <v/>
      </c>
      <c r="F73" s="794" t="str">
        <f t="shared" si="16"/>
        <v/>
      </c>
      <c r="G73" s="794" t="str">
        <f t="shared" si="16"/>
        <v/>
      </c>
      <c r="H73" s="794">
        <f t="shared" si="16"/>
        <v>0</v>
      </c>
      <c r="I73" s="794">
        <f t="shared" si="16"/>
        <v>0</v>
      </c>
      <c r="J73" s="794">
        <f t="shared" si="16"/>
        <v>0</v>
      </c>
    </row>
    <row r="74" spans="1:10" s="782" customFormat="1">
      <c r="A74" s="143"/>
      <c r="B74" s="785" t="str">
        <f>IF('Input-IS Y10'!B74="","",'Input-IS Y10'!B74)</f>
        <v/>
      </c>
      <c r="C74" s="793"/>
      <c r="D74" s="794" t="str">
        <f t="shared" si="17"/>
        <v/>
      </c>
      <c r="E74" s="794" t="str">
        <f t="shared" si="16"/>
        <v/>
      </c>
      <c r="F74" s="794" t="str">
        <f t="shared" si="16"/>
        <v/>
      </c>
      <c r="G74" s="794" t="str">
        <f t="shared" si="16"/>
        <v/>
      </c>
      <c r="H74" s="794">
        <f t="shared" si="16"/>
        <v>0</v>
      </c>
      <c r="I74" s="794">
        <f t="shared" si="16"/>
        <v>0</v>
      </c>
      <c r="J74" s="794">
        <f t="shared" si="16"/>
        <v>0</v>
      </c>
    </row>
    <row r="75" spans="1:10" s="782" customFormat="1">
      <c r="A75" s="143"/>
      <c r="B75" s="785" t="str">
        <f>IF('Input-IS Y10'!B75="","",'Input-IS Y10'!B75)</f>
        <v/>
      </c>
      <c r="C75" s="793"/>
      <c r="D75" s="794" t="str">
        <f t="shared" si="17"/>
        <v/>
      </c>
      <c r="E75" s="794" t="str">
        <f t="shared" si="16"/>
        <v/>
      </c>
      <c r="F75" s="794" t="str">
        <f t="shared" si="16"/>
        <v/>
      </c>
      <c r="G75" s="794" t="str">
        <f t="shared" si="16"/>
        <v/>
      </c>
      <c r="H75" s="794">
        <f t="shared" si="16"/>
        <v>0</v>
      </c>
      <c r="I75" s="794">
        <f t="shared" si="16"/>
        <v>0</v>
      </c>
      <c r="J75" s="794">
        <f t="shared" si="16"/>
        <v>0</v>
      </c>
    </row>
    <row r="76" spans="1:10" s="16" customFormat="1">
      <c r="A76" s="143"/>
      <c r="B76" s="785" t="str">
        <f>IF('Input-IS Y10'!B76="","",'Input-IS Y10'!B76)</f>
        <v/>
      </c>
      <c r="C76" s="793"/>
      <c r="D76" s="794" t="str">
        <f t="shared" si="17"/>
        <v/>
      </c>
      <c r="E76" s="794" t="str">
        <f t="shared" si="16"/>
        <v/>
      </c>
      <c r="F76" s="794" t="str">
        <f t="shared" si="16"/>
        <v/>
      </c>
      <c r="G76" s="794" t="str">
        <f t="shared" si="16"/>
        <v/>
      </c>
      <c r="H76" s="794">
        <f t="shared" si="16"/>
        <v>0</v>
      </c>
      <c r="I76" s="794">
        <f t="shared" si="16"/>
        <v>0</v>
      </c>
      <c r="J76" s="794">
        <f t="shared" si="16"/>
        <v>0</v>
      </c>
    </row>
    <row r="77" spans="1:10" s="16" customFormat="1">
      <c r="A77" s="143"/>
      <c r="B77" s="785" t="str">
        <f>IF('Input-IS Y10'!B77="","",'Input-IS Y10'!B77)</f>
        <v/>
      </c>
      <c r="C77" s="793"/>
      <c r="D77" s="794" t="str">
        <f t="shared" si="17"/>
        <v/>
      </c>
      <c r="E77" s="794" t="str">
        <f t="shared" si="16"/>
        <v/>
      </c>
      <c r="F77" s="794" t="str">
        <f t="shared" si="16"/>
        <v/>
      </c>
      <c r="G77" s="794" t="str">
        <f t="shared" si="16"/>
        <v/>
      </c>
      <c r="H77" s="794">
        <f t="shared" si="16"/>
        <v>0</v>
      </c>
      <c r="I77" s="794">
        <f t="shared" si="16"/>
        <v>0</v>
      </c>
      <c r="J77" s="794">
        <f t="shared" si="16"/>
        <v>0</v>
      </c>
    </row>
    <row r="78" spans="1:10" s="16" customFormat="1">
      <c r="A78" s="143"/>
      <c r="B78" s="785" t="str">
        <f>IF('Input-IS Y10'!B78="","",'Input-IS Y10'!B78)</f>
        <v/>
      </c>
      <c r="C78" s="793"/>
      <c r="D78" s="794" t="str">
        <f t="shared" si="17"/>
        <v/>
      </c>
      <c r="E78" s="794" t="str">
        <f t="shared" si="16"/>
        <v/>
      </c>
      <c r="F78" s="794" t="str">
        <f t="shared" si="16"/>
        <v/>
      </c>
      <c r="G78" s="794" t="str">
        <f t="shared" si="16"/>
        <v/>
      </c>
      <c r="H78" s="794">
        <f t="shared" si="16"/>
        <v>0</v>
      </c>
      <c r="I78" s="794">
        <f t="shared" si="16"/>
        <v>0</v>
      </c>
      <c r="J78" s="794">
        <f t="shared" si="16"/>
        <v>0</v>
      </c>
    </row>
    <row r="79" spans="1:10" s="16" customFormat="1">
      <c r="A79" s="143"/>
      <c r="B79" s="785" t="str">
        <f>IF('Input-IS Y10'!B79="","",'Input-IS Y10'!B79)</f>
        <v/>
      </c>
      <c r="C79" s="793"/>
      <c r="D79" s="794" t="str">
        <f t="shared" si="17"/>
        <v/>
      </c>
      <c r="E79" s="794" t="str">
        <f t="shared" si="16"/>
        <v/>
      </c>
      <c r="F79" s="794" t="str">
        <f t="shared" si="16"/>
        <v/>
      </c>
      <c r="G79" s="794" t="str">
        <f t="shared" si="16"/>
        <v/>
      </c>
      <c r="H79" s="794">
        <f t="shared" si="16"/>
        <v>0</v>
      </c>
      <c r="I79" s="794">
        <f t="shared" si="16"/>
        <v>0</v>
      </c>
      <c r="J79" s="794">
        <f t="shared" si="16"/>
        <v>0</v>
      </c>
    </row>
    <row r="80" spans="1:10">
      <c r="B80" s="785" t="str">
        <f>IF('Input-IS Y10'!B80="","",'Input-IS Y10'!B80)</f>
        <v/>
      </c>
      <c r="C80" s="793"/>
      <c r="D80" s="794" t="str">
        <f t="shared" si="17"/>
        <v/>
      </c>
      <c r="E80" s="794" t="str">
        <f t="shared" si="16"/>
        <v/>
      </c>
      <c r="F80" s="794" t="str">
        <f t="shared" si="16"/>
        <v/>
      </c>
      <c r="G80" s="794" t="str">
        <f t="shared" si="16"/>
        <v/>
      </c>
      <c r="H80" s="794">
        <f t="shared" si="16"/>
        <v>0</v>
      </c>
      <c r="I80" s="794">
        <f t="shared" si="16"/>
        <v>0</v>
      </c>
      <c r="J80" s="794">
        <f t="shared" si="16"/>
        <v>0</v>
      </c>
    </row>
    <row r="81" spans="1:10">
      <c r="B81" s="209" t="s">
        <v>20</v>
      </c>
      <c r="C81" s="572">
        <f>IF(ISERROR(C32+C59),"",(C32+C59))</f>
        <v>0</v>
      </c>
      <c r="D81" s="573">
        <f t="shared" ref="D81:J81" si="18">IF(ISERROR(D32+D59),"",(D32+D59))</f>
        <v>0</v>
      </c>
      <c r="E81" s="573">
        <f t="shared" si="18"/>
        <v>0</v>
      </c>
      <c r="F81" s="573">
        <f t="shared" si="18"/>
        <v>0</v>
      </c>
      <c r="G81" s="573">
        <f t="shared" si="18"/>
        <v>0</v>
      </c>
      <c r="H81" s="573">
        <f t="shared" si="18"/>
        <v>0</v>
      </c>
      <c r="I81" s="573">
        <f t="shared" si="18"/>
        <v>0</v>
      </c>
      <c r="J81" s="573">
        <f t="shared" si="18"/>
        <v>0</v>
      </c>
    </row>
    <row r="82" spans="1:10">
      <c r="B82" s="210" t="s">
        <v>18</v>
      </c>
      <c r="C82" s="574"/>
      <c r="D82" s="575"/>
      <c r="E82" s="575"/>
      <c r="F82" s="575"/>
      <c r="G82" s="575"/>
      <c r="H82" s="575"/>
      <c r="I82" s="575"/>
      <c r="J82" s="575"/>
    </row>
    <row r="83" spans="1:10" s="16" customFormat="1">
      <c r="A83" s="143"/>
      <c r="B83" s="333" t="s">
        <v>10</v>
      </c>
      <c r="C83" s="576">
        <f>SUM(C84:C103)</f>
        <v>0</v>
      </c>
      <c r="D83" s="599">
        <f t="shared" ref="D83:J83" si="19">SUM(D84:D103)</f>
        <v>0</v>
      </c>
      <c r="E83" s="599">
        <f t="shared" si="19"/>
        <v>0</v>
      </c>
      <c r="F83" s="599">
        <f t="shared" si="19"/>
        <v>0</v>
      </c>
      <c r="G83" s="599">
        <f t="shared" si="19"/>
        <v>0</v>
      </c>
      <c r="H83" s="599">
        <f t="shared" si="19"/>
        <v>0</v>
      </c>
      <c r="I83" s="599">
        <f t="shared" si="19"/>
        <v>0</v>
      </c>
      <c r="J83" s="599">
        <f t="shared" si="19"/>
        <v>0</v>
      </c>
    </row>
    <row r="84" spans="1:10">
      <c r="B84" s="313" t="str">
        <f>IF('Input-IS Y10'!B84="","",'Input-IS Y10'!B84)</f>
        <v>Conference Participation Fees</v>
      </c>
      <c r="C84" s="568">
        <f t="shared" ref="C84" si="20">SUM(D84:J84)</f>
        <v>0</v>
      </c>
      <c r="D84" s="567"/>
      <c r="E84" s="567"/>
      <c r="F84" s="567"/>
      <c r="G84" s="567"/>
      <c r="H84" s="567"/>
      <c r="I84" s="567"/>
      <c r="J84" s="567"/>
    </row>
    <row r="85" spans="1:10" s="781" customFormat="1">
      <c r="A85" s="143"/>
      <c r="B85" s="786" t="str">
        <f>IF('Input-IS Y10'!B85="","",'Input-IS Y10'!B85)</f>
        <v>Conference sponsors</v>
      </c>
      <c r="C85" s="792">
        <f t="shared" ref="C85:C103" si="21">SUM(D85:J85)</f>
        <v>0</v>
      </c>
      <c r="D85" s="791"/>
      <c r="E85" s="791"/>
      <c r="F85" s="791"/>
      <c r="G85" s="791"/>
      <c r="H85" s="791"/>
      <c r="I85" s="791"/>
      <c r="J85" s="791"/>
    </row>
    <row r="86" spans="1:10" s="781" customFormat="1">
      <c r="A86" s="143"/>
      <c r="B86" s="786" t="str">
        <f>IF('Input-IS Y10'!B86="","",'Input-IS Y10'!B86)</f>
        <v>Sponsorships</v>
      </c>
      <c r="C86" s="792">
        <f t="shared" si="21"/>
        <v>0</v>
      </c>
      <c r="D86" s="791"/>
      <c r="E86" s="791"/>
      <c r="F86" s="791"/>
      <c r="G86" s="791"/>
      <c r="H86" s="791"/>
      <c r="I86" s="791"/>
      <c r="J86" s="791"/>
    </row>
    <row r="87" spans="1:10" s="781" customFormat="1">
      <c r="A87" s="143"/>
      <c r="B87" s="786" t="str">
        <f>IF('Input-IS Y10'!B87="","",'Input-IS Y10'!B87)</f>
        <v>Program service fees</v>
      </c>
      <c r="C87" s="792">
        <f t="shared" si="21"/>
        <v>0</v>
      </c>
      <c r="D87" s="791"/>
      <c r="E87" s="791"/>
      <c r="F87" s="791"/>
      <c r="G87" s="791"/>
      <c r="H87" s="791"/>
      <c r="I87" s="791"/>
      <c r="J87" s="791"/>
    </row>
    <row r="88" spans="1:10" s="781" customFormat="1">
      <c r="A88" s="143"/>
      <c r="B88" s="786" t="str">
        <f>IF('Input-IS Y10'!B88="","",'Input-IS Y10'!B88)</f>
        <v>Other revenue</v>
      </c>
      <c r="C88" s="792">
        <f t="shared" si="21"/>
        <v>0</v>
      </c>
      <c r="D88" s="791"/>
      <c r="E88" s="791"/>
      <c r="F88" s="791"/>
      <c r="G88" s="791"/>
      <c r="H88" s="791"/>
      <c r="I88" s="791"/>
      <c r="J88" s="791"/>
    </row>
    <row r="89" spans="1:10" s="781" customFormat="1">
      <c r="A89" s="143"/>
      <c r="B89" s="786" t="str">
        <f>IF('Input-IS Y10'!B89="","",'Input-IS Y10'!B89)</f>
        <v>Subscriptions</v>
      </c>
      <c r="C89" s="792">
        <f t="shared" si="21"/>
        <v>0</v>
      </c>
      <c r="D89" s="791"/>
      <c r="E89" s="791"/>
      <c r="F89" s="791"/>
      <c r="G89" s="791"/>
      <c r="H89" s="791"/>
      <c r="I89" s="791"/>
      <c r="J89" s="791"/>
    </row>
    <row r="90" spans="1:10" s="781" customFormat="1">
      <c r="A90" s="143"/>
      <c r="B90" s="786" t="str">
        <f>IF('Input-IS Y10'!B90="","",'Input-IS Y10'!B90)</f>
        <v>Royalties</v>
      </c>
      <c r="C90" s="792">
        <f t="shared" si="21"/>
        <v>0</v>
      </c>
      <c r="D90" s="791"/>
      <c r="E90" s="791"/>
      <c r="F90" s="791"/>
      <c r="G90" s="791"/>
      <c r="H90" s="791"/>
      <c r="I90" s="791"/>
      <c r="J90" s="791"/>
    </row>
    <row r="91" spans="1:10" s="781" customFormat="1">
      <c r="A91" s="143"/>
      <c r="B91" s="786" t="str">
        <f>IF('Input-IS Y10'!B91="","",'Input-IS Y10'!B91)</f>
        <v/>
      </c>
      <c r="C91" s="792">
        <f t="shared" si="21"/>
        <v>0</v>
      </c>
      <c r="D91" s="791"/>
      <c r="E91" s="791"/>
      <c r="F91" s="791"/>
      <c r="G91" s="791"/>
      <c r="H91" s="791"/>
      <c r="I91" s="791"/>
      <c r="J91" s="791"/>
    </row>
    <row r="92" spans="1:10" s="781" customFormat="1">
      <c r="A92" s="143"/>
      <c r="B92" s="786" t="str">
        <f>IF('Input-IS Y10'!B92="","",'Input-IS Y10'!B92)</f>
        <v/>
      </c>
      <c r="C92" s="792">
        <f t="shared" si="21"/>
        <v>0</v>
      </c>
      <c r="D92" s="791"/>
      <c r="E92" s="791"/>
      <c r="F92" s="791"/>
      <c r="G92" s="791"/>
      <c r="H92" s="791"/>
      <c r="I92" s="791"/>
      <c r="J92" s="791"/>
    </row>
    <row r="93" spans="1:10" s="781" customFormat="1">
      <c r="A93" s="143"/>
      <c r="B93" s="786" t="str">
        <f>IF('Input-IS Y10'!B93="","",'Input-IS Y10'!B93)</f>
        <v/>
      </c>
      <c r="C93" s="792">
        <f t="shared" si="21"/>
        <v>0</v>
      </c>
      <c r="D93" s="791"/>
      <c r="E93" s="791"/>
      <c r="F93" s="791"/>
      <c r="G93" s="791"/>
      <c r="H93" s="791"/>
      <c r="I93" s="791"/>
      <c r="J93" s="791"/>
    </row>
    <row r="94" spans="1:10">
      <c r="B94" s="786" t="str">
        <f>IF('Input-IS Y10'!B94="","",'Input-IS Y10'!B94)</f>
        <v/>
      </c>
      <c r="C94" s="792">
        <f t="shared" si="21"/>
        <v>0</v>
      </c>
      <c r="D94" s="567"/>
      <c r="E94" s="567"/>
      <c r="F94" s="567"/>
      <c r="G94" s="567"/>
      <c r="H94" s="567"/>
      <c r="I94" s="567"/>
      <c r="J94" s="567"/>
    </row>
    <row r="95" spans="1:10">
      <c r="B95" s="786" t="str">
        <f>IF('Input-IS Y10'!B95="","",'Input-IS Y10'!B95)</f>
        <v/>
      </c>
      <c r="C95" s="792">
        <f t="shared" si="21"/>
        <v>0</v>
      </c>
      <c r="D95" s="567"/>
      <c r="E95" s="567"/>
      <c r="F95" s="567"/>
      <c r="G95" s="567"/>
      <c r="H95" s="567"/>
      <c r="I95" s="567"/>
      <c r="J95" s="567"/>
    </row>
    <row r="96" spans="1:10">
      <c r="B96" s="786" t="str">
        <f>IF('Input-IS Y10'!B96="","",'Input-IS Y10'!B96)</f>
        <v/>
      </c>
      <c r="C96" s="792">
        <f t="shared" si="21"/>
        <v>0</v>
      </c>
      <c r="D96" s="567"/>
      <c r="E96" s="567"/>
      <c r="F96" s="567"/>
      <c r="G96" s="567"/>
      <c r="H96" s="567"/>
      <c r="I96" s="567"/>
      <c r="J96" s="567"/>
    </row>
    <row r="97" spans="1:10">
      <c r="B97" s="786" t="str">
        <f>IF('Input-IS Y10'!B97="","",'Input-IS Y10'!B97)</f>
        <v/>
      </c>
      <c r="C97" s="792">
        <f t="shared" si="21"/>
        <v>0</v>
      </c>
      <c r="D97" s="567"/>
      <c r="E97" s="567"/>
      <c r="F97" s="567"/>
      <c r="G97" s="567"/>
      <c r="H97" s="567"/>
      <c r="I97" s="567"/>
      <c r="J97" s="567"/>
    </row>
    <row r="98" spans="1:10">
      <c r="B98" s="786" t="str">
        <f>IF('Input-IS Y10'!B98="","",'Input-IS Y10'!B98)</f>
        <v/>
      </c>
      <c r="C98" s="792">
        <f t="shared" si="21"/>
        <v>0</v>
      </c>
      <c r="D98" s="567"/>
      <c r="E98" s="567"/>
      <c r="F98" s="567"/>
      <c r="G98" s="567"/>
      <c r="H98" s="567"/>
      <c r="I98" s="567"/>
      <c r="J98" s="567"/>
    </row>
    <row r="99" spans="1:10">
      <c r="B99" s="786" t="str">
        <f>IF('Input-IS Y10'!B99="","",'Input-IS Y10'!B99)</f>
        <v/>
      </c>
      <c r="C99" s="792">
        <f t="shared" si="21"/>
        <v>0</v>
      </c>
      <c r="D99" s="567"/>
      <c r="E99" s="567"/>
      <c r="F99" s="567"/>
      <c r="G99" s="567"/>
      <c r="H99" s="567"/>
      <c r="I99" s="567"/>
      <c r="J99" s="567"/>
    </row>
    <row r="100" spans="1:10">
      <c r="B100" s="786" t="str">
        <f>IF('Input-IS Y10'!B100="","",'Input-IS Y10'!B100)</f>
        <v/>
      </c>
      <c r="C100" s="792">
        <f t="shared" si="21"/>
        <v>0</v>
      </c>
      <c r="D100" s="567"/>
      <c r="E100" s="567"/>
      <c r="F100" s="567"/>
      <c r="G100" s="567"/>
      <c r="H100" s="567"/>
      <c r="I100" s="567"/>
      <c r="J100" s="567"/>
    </row>
    <row r="101" spans="1:10">
      <c r="B101" s="786" t="str">
        <f>IF('Input-IS Y10'!B101="","",'Input-IS Y10'!B101)</f>
        <v/>
      </c>
      <c r="C101" s="792">
        <f t="shared" si="21"/>
        <v>0</v>
      </c>
      <c r="D101" s="567"/>
      <c r="E101" s="567"/>
      <c r="F101" s="567"/>
      <c r="G101" s="567"/>
      <c r="H101" s="567"/>
      <c r="I101" s="567"/>
      <c r="J101" s="567"/>
    </row>
    <row r="102" spans="1:10">
      <c r="B102" s="786" t="str">
        <f>IF('Input-IS Y10'!B102="","",'Input-IS Y10'!B102)</f>
        <v/>
      </c>
      <c r="C102" s="792">
        <f t="shared" si="21"/>
        <v>0</v>
      </c>
      <c r="D102" s="567"/>
      <c r="E102" s="567"/>
      <c r="F102" s="567"/>
      <c r="G102" s="567"/>
      <c r="H102" s="567"/>
      <c r="I102" s="567"/>
      <c r="J102" s="567"/>
    </row>
    <row r="103" spans="1:10">
      <c r="B103" s="786" t="str">
        <f>IF('Input-IS Y10'!B103="","",'Input-IS Y10'!B103)</f>
        <v/>
      </c>
      <c r="C103" s="792">
        <f t="shared" si="21"/>
        <v>0</v>
      </c>
      <c r="D103" s="567"/>
      <c r="E103" s="567"/>
      <c r="F103" s="567"/>
      <c r="G103" s="567"/>
      <c r="H103" s="567"/>
      <c r="I103" s="567"/>
      <c r="J103" s="567"/>
    </row>
    <row r="104" spans="1:10" s="19" customFormat="1">
      <c r="A104" s="143"/>
      <c r="B104" s="410" t="s">
        <v>11</v>
      </c>
      <c r="C104" s="577">
        <f>C105+C118+C127+C138</f>
        <v>0</v>
      </c>
      <c r="D104" s="578">
        <f t="shared" ref="D104:J104" si="22">D105+D118+D127+D138</f>
        <v>0</v>
      </c>
      <c r="E104" s="578">
        <f t="shared" si="22"/>
        <v>0</v>
      </c>
      <c r="F104" s="578">
        <f t="shared" si="22"/>
        <v>0</v>
      </c>
      <c r="G104" s="578">
        <f t="shared" si="22"/>
        <v>0</v>
      </c>
      <c r="H104" s="578">
        <f t="shared" si="22"/>
        <v>0</v>
      </c>
      <c r="I104" s="578">
        <f t="shared" si="22"/>
        <v>0</v>
      </c>
      <c r="J104" s="578">
        <f t="shared" si="22"/>
        <v>0</v>
      </c>
    </row>
    <row r="105" spans="1:10">
      <c r="B105" s="409" t="str">
        <f>IF(Setup!C16="","",Setup!C16)</f>
        <v>Membership</v>
      </c>
      <c r="C105" s="579">
        <f>SUM(C106:C117)</f>
        <v>0</v>
      </c>
      <c r="D105" s="579">
        <f t="shared" ref="D105:J105" si="23">SUM(D106:D117)</f>
        <v>0</v>
      </c>
      <c r="E105" s="579">
        <f t="shared" si="23"/>
        <v>0</v>
      </c>
      <c r="F105" s="579">
        <f t="shared" si="23"/>
        <v>0</v>
      </c>
      <c r="G105" s="579">
        <f t="shared" si="23"/>
        <v>0</v>
      </c>
      <c r="H105" s="579">
        <f t="shared" si="23"/>
        <v>0</v>
      </c>
      <c r="I105" s="579">
        <f t="shared" si="23"/>
        <v>0</v>
      </c>
      <c r="J105" s="579">
        <f t="shared" si="23"/>
        <v>0</v>
      </c>
    </row>
    <row r="106" spans="1:10">
      <c r="B106" s="313" t="str">
        <f>IF('Input-IS Y10'!B106="","",'Input-IS Y10'!B106)</f>
        <v>Dues</v>
      </c>
      <c r="C106" s="567"/>
      <c r="D106" s="571" t="str">
        <f>IF(ISERROR(D$10*$C106),"",(D$10*$C106))</f>
        <v/>
      </c>
      <c r="E106" s="571" t="str">
        <f t="shared" ref="E106:J117" si="24">IF(ISERROR(E$10*$C106),"",(E$10*$C106))</f>
        <v/>
      </c>
      <c r="F106" s="571" t="str">
        <f t="shared" si="24"/>
        <v/>
      </c>
      <c r="G106" s="571" t="str">
        <f t="shared" si="24"/>
        <v/>
      </c>
      <c r="H106" s="571">
        <f t="shared" si="24"/>
        <v>0</v>
      </c>
      <c r="I106" s="571">
        <f t="shared" si="24"/>
        <v>0</v>
      </c>
      <c r="J106" s="571">
        <f t="shared" si="24"/>
        <v>0</v>
      </c>
    </row>
    <row r="107" spans="1:10" s="781" customFormat="1">
      <c r="A107" s="143"/>
      <c r="B107" s="786" t="str">
        <f>IF('Input-IS Y10'!B107="","",'Input-IS Y10'!B107)</f>
        <v>Sponsorships</v>
      </c>
      <c r="C107" s="791"/>
      <c r="D107" s="794" t="str">
        <f t="shared" ref="D107:D117" si="25">IF(ISERROR(D$10*$C107),"",(D$10*$C107))</f>
        <v/>
      </c>
      <c r="E107" s="794" t="str">
        <f t="shared" si="24"/>
        <v/>
      </c>
      <c r="F107" s="794" t="str">
        <f t="shared" si="24"/>
        <v/>
      </c>
      <c r="G107" s="794" t="str">
        <f t="shared" si="24"/>
        <v/>
      </c>
      <c r="H107" s="794">
        <f t="shared" si="24"/>
        <v>0</v>
      </c>
      <c r="I107" s="794">
        <f t="shared" si="24"/>
        <v>0</v>
      </c>
      <c r="J107" s="794">
        <f t="shared" si="24"/>
        <v>0</v>
      </c>
    </row>
    <row r="108" spans="1:10" s="781" customFormat="1">
      <c r="A108" s="143"/>
      <c r="B108" s="786" t="str">
        <f>IF('Input-IS Y10'!B108="","",'Input-IS Y10'!B108)</f>
        <v/>
      </c>
      <c r="C108" s="791"/>
      <c r="D108" s="794" t="str">
        <f t="shared" si="25"/>
        <v/>
      </c>
      <c r="E108" s="794" t="str">
        <f t="shared" si="24"/>
        <v/>
      </c>
      <c r="F108" s="794" t="str">
        <f t="shared" si="24"/>
        <v/>
      </c>
      <c r="G108" s="794" t="str">
        <f t="shared" si="24"/>
        <v/>
      </c>
      <c r="H108" s="794">
        <f t="shared" si="24"/>
        <v>0</v>
      </c>
      <c r="I108" s="794">
        <f t="shared" si="24"/>
        <v>0</v>
      </c>
      <c r="J108" s="794">
        <f t="shared" si="24"/>
        <v>0</v>
      </c>
    </row>
    <row r="109" spans="1:10" s="781" customFormat="1">
      <c r="A109" s="143"/>
      <c r="B109" s="786" t="str">
        <f>IF('Input-IS Y10'!B109="","",'Input-IS Y10'!B109)</f>
        <v/>
      </c>
      <c r="C109" s="791"/>
      <c r="D109" s="794" t="str">
        <f t="shared" si="25"/>
        <v/>
      </c>
      <c r="E109" s="794" t="str">
        <f t="shared" si="24"/>
        <v/>
      </c>
      <c r="F109" s="794" t="str">
        <f t="shared" si="24"/>
        <v/>
      </c>
      <c r="G109" s="794" t="str">
        <f t="shared" si="24"/>
        <v/>
      </c>
      <c r="H109" s="794">
        <f t="shared" si="24"/>
        <v>0</v>
      </c>
      <c r="I109" s="794">
        <f t="shared" si="24"/>
        <v>0</v>
      </c>
      <c r="J109" s="794">
        <f t="shared" si="24"/>
        <v>0</v>
      </c>
    </row>
    <row r="110" spans="1:10" s="781" customFormat="1">
      <c r="A110" s="143"/>
      <c r="B110" s="786" t="str">
        <f>IF('Input-IS Y10'!B110="","",'Input-IS Y10'!B110)</f>
        <v/>
      </c>
      <c r="C110" s="791"/>
      <c r="D110" s="794" t="str">
        <f t="shared" si="25"/>
        <v/>
      </c>
      <c r="E110" s="794" t="str">
        <f t="shared" si="24"/>
        <v/>
      </c>
      <c r="F110" s="794" t="str">
        <f t="shared" si="24"/>
        <v/>
      </c>
      <c r="G110" s="794" t="str">
        <f t="shared" si="24"/>
        <v/>
      </c>
      <c r="H110" s="794">
        <f t="shared" si="24"/>
        <v>0</v>
      </c>
      <c r="I110" s="794">
        <f t="shared" si="24"/>
        <v>0</v>
      </c>
      <c r="J110" s="794">
        <f t="shared" si="24"/>
        <v>0</v>
      </c>
    </row>
    <row r="111" spans="1:10" s="781" customFormat="1">
      <c r="A111" s="143"/>
      <c r="B111" s="786" t="str">
        <f>IF('Input-IS Y10'!B111="","",'Input-IS Y10'!B111)</f>
        <v/>
      </c>
      <c r="C111" s="791"/>
      <c r="D111" s="794" t="str">
        <f t="shared" si="25"/>
        <v/>
      </c>
      <c r="E111" s="794" t="str">
        <f t="shared" si="24"/>
        <v/>
      </c>
      <c r="F111" s="794" t="str">
        <f t="shared" si="24"/>
        <v/>
      </c>
      <c r="G111" s="794" t="str">
        <f t="shared" si="24"/>
        <v/>
      </c>
      <c r="H111" s="794">
        <f t="shared" si="24"/>
        <v>0</v>
      </c>
      <c r="I111" s="794">
        <f t="shared" si="24"/>
        <v>0</v>
      </c>
      <c r="J111" s="794">
        <f t="shared" si="24"/>
        <v>0</v>
      </c>
    </row>
    <row r="112" spans="1:10" s="781" customFormat="1">
      <c r="A112" s="143"/>
      <c r="B112" s="786" t="str">
        <f>IF('Input-IS Y10'!B112="","",'Input-IS Y10'!B112)</f>
        <v/>
      </c>
      <c r="C112" s="791"/>
      <c r="D112" s="794" t="str">
        <f t="shared" si="25"/>
        <v/>
      </c>
      <c r="E112" s="794" t="str">
        <f t="shared" si="24"/>
        <v/>
      </c>
      <c r="F112" s="794" t="str">
        <f t="shared" si="24"/>
        <v/>
      </c>
      <c r="G112" s="794" t="str">
        <f t="shared" si="24"/>
        <v/>
      </c>
      <c r="H112" s="794">
        <f t="shared" si="24"/>
        <v>0</v>
      </c>
      <c r="I112" s="794">
        <f t="shared" si="24"/>
        <v>0</v>
      </c>
      <c r="J112" s="794">
        <f t="shared" si="24"/>
        <v>0</v>
      </c>
    </row>
    <row r="113" spans="1:10" s="781" customFormat="1">
      <c r="A113" s="143"/>
      <c r="B113" s="786" t="str">
        <f>IF('Input-IS Y10'!B113="","",'Input-IS Y10'!B113)</f>
        <v/>
      </c>
      <c r="C113" s="791"/>
      <c r="D113" s="794" t="str">
        <f t="shared" si="25"/>
        <v/>
      </c>
      <c r="E113" s="794" t="str">
        <f t="shared" si="24"/>
        <v/>
      </c>
      <c r="F113" s="794" t="str">
        <f t="shared" si="24"/>
        <v/>
      </c>
      <c r="G113" s="794" t="str">
        <f t="shared" si="24"/>
        <v/>
      </c>
      <c r="H113" s="794">
        <f t="shared" si="24"/>
        <v>0</v>
      </c>
      <c r="I113" s="794">
        <f t="shared" si="24"/>
        <v>0</v>
      </c>
      <c r="J113" s="794">
        <f t="shared" si="24"/>
        <v>0</v>
      </c>
    </row>
    <row r="114" spans="1:10" s="781" customFormat="1">
      <c r="A114" s="143"/>
      <c r="B114" s="786" t="str">
        <f>IF('Input-IS Y10'!B114="","",'Input-IS Y10'!B114)</f>
        <v/>
      </c>
      <c r="C114" s="791"/>
      <c r="D114" s="794" t="str">
        <f t="shared" si="25"/>
        <v/>
      </c>
      <c r="E114" s="794" t="str">
        <f t="shared" si="24"/>
        <v/>
      </c>
      <c r="F114" s="794" t="str">
        <f t="shared" si="24"/>
        <v/>
      </c>
      <c r="G114" s="794" t="str">
        <f t="shared" si="24"/>
        <v/>
      </c>
      <c r="H114" s="794">
        <f t="shared" si="24"/>
        <v>0</v>
      </c>
      <c r="I114" s="794">
        <f t="shared" si="24"/>
        <v>0</v>
      </c>
      <c r="J114" s="794">
        <f t="shared" si="24"/>
        <v>0</v>
      </c>
    </row>
    <row r="115" spans="1:10" s="781" customFormat="1">
      <c r="A115" s="143"/>
      <c r="B115" s="786" t="str">
        <f>IF('Input-IS Y10'!B115="","",'Input-IS Y10'!B115)</f>
        <v/>
      </c>
      <c r="C115" s="791"/>
      <c r="D115" s="794" t="str">
        <f t="shared" si="25"/>
        <v/>
      </c>
      <c r="E115" s="794" t="str">
        <f t="shared" si="24"/>
        <v/>
      </c>
      <c r="F115" s="794" t="str">
        <f t="shared" si="24"/>
        <v/>
      </c>
      <c r="G115" s="794" t="str">
        <f t="shared" si="24"/>
        <v/>
      </c>
      <c r="H115" s="794">
        <f t="shared" si="24"/>
        <v>0</v>
      </c>
      <c r="I115" s="794">
        <f t="shared" si="24"/>
        <v>0</v>
      </c>
      <c r="J115" s="794">
        <f t="shared" si="24"/>
        <v>0</v>
      </c>
    </row>
    <row r="116" spans="1:10" s="781" customFormat="1">
      <c r="A116" s="143"/>
      <c r="B116" s="786" t="str">
        <f>IF('Input-IS Y10'!B116="","",'Input-IS Y10'!B116)</f>
        <v/>
      </c>
      <c r="C116" s="791"/>
      <c r="D116" s="794" t="str">
        <f t="shared" si="25"/>
        <v/>
      </c>
      <c r="E116" s="794" t="str">
        <f t="shared" si="24"/>
        <v/>
      </c>
      <c r="F116" s="794" t="str">
        <f t="shared" si="24"/>
        <v/>
      </c>
      <c r="G116" s="794" t="str">
        <f t="shared" si="24"/>
        <v/>
      </c>
      <c r="H116" s="794">
        <f t="shared" si="24"/>
        <v>0</v>
      </c>
      <c r="I116" s="794">
        <f t="shared" si="24"/>
        <v>0</v>
      </c>
      <c r="J116" s="794">
        <f t="shared" si="24"/>
        <v>0</v>
      </c>
    </row>
    <row r="117" spans="1:10">
      <c r="B117" s="786" t="str">
        <f>IF('Input-IS Y10'!B117="","",'Input-IS Y10'!B117)</f>
        <v/>
      </c>
      <c r="C117" s="791"/>
      <c r="D117" s="794" t="str">
        <f t="shared" si="25"/>
        <v/>
      </c>
      <c r="E117" s="794" t="str">
        <f t="shared" si="24"/>
        <v/>
      </c>
      <c r="F117" s="794" t="str">
        <f t="shared" si="24"/>
        <v/>
      </c>
      <c r="G117" s="794" t="str">
        <f t="shared" si="24"/>
        <v/>
      </c>
      <c r="H117" s="794">
        <f t="shared" si="24"/>
        <v>0</v>
      </c>
      <c r="I117" s="794">
        <f t="shared" si="24"/>
        <v>0</v>
      </c>
      <c r="J117" s="794">
        <f t="shared" si="24"/>
        <v>0</v>
      </c>
    </row>
    <row r="118" spans="1:10">
      <c r="B118" s="409" t="str">
        <f>IF(Setup!C17="","",Setup!C17)</f>
        <v>Interest/Investment Income</v>
      </c>
      <c r="C118" s="579">
        <f>SUM(C119:C126)</f>
        <v>0</v>
      </c>
      <c r="D118" s="579">
        <f t="shared" ref="D118:J118" si="26">SUM(D119:D126)</f>
        <v>0</v>
      </c>
      <c r="E118" s="579">
        <f t="shared" si="26"/>
        <v>0</v>
      </c>
      <c r="F118" s="579">
        <f t="shared" si="26"/>
        <v>0</v>
      </c>
      <c r="G118" s="579">
        <f t="shared" si="26"/>
        <v>0</v>
      </c>
      <c r="H118" s="579">
        <f t="shared" si="26"/>
        <v>0</v>
      </c>
      <c r="I118" s="579">
        <f t="shared" si="26"/>
        <v>0</v>
      </c>
      <c r="J118" s="579">
        <f t="shared" si="26"/>
        <v>0</v>
      </c>
    </row>
    <row r="119" spans="1:10">
      <c r="B119" s="313" t="str">
        <f>IF('Input-IS Y10'!B119="","",'Input-IS Y10'!B119)</f>
        <v xml:space="preserve">Interest   </v>
      </c>
      <c r="C119" s="567"/>
      <c r="D119" s="571" t="str">
        <f>IF(ISERROR(D$10*$C119),"",(D$10*$C119))</f>
        <v/>
      </c>
      <c r="E119" s="571" t="str">
        <f t="shared" ref="E119:J126" si="27">IF(ISERROR(E$10*$C119),"",(E$10*$C119))</f>
        <v/>
      </c>
      <c r="F119" s="571" t="str">
        <f t="shared" si="27"/>
        <v/>
      </c>
      <c r="G119" s="571" t="str">
        <f t="shared" si="27"/>
        <v/>
      </c>
      <c r="H119" s="571">
        <f t="shared" si="27"/>
        <v>0</v>
      </c>
      <c r="I119" s="571">
        <f t="shared" si="27"/>
        <v>0</v>
      </c>
      <c r="J119" s="571">
        <f t="shared" si="27"/>
        <v>0</v>
      </c>
    </row>
    <row r="120" spans="1:10" s="781" customFormat="1">
      <c r="A120" s="143"/>
      <c r="B120" s="786" t="str">
        <f>IF('Input-IS Y10'!B120="","",'Input-IS Y10'!B120)</f>
        <v>Dividends</v>
      </c>
      <c r="C120" s="791"/>
      <c r="D120" s="794" t="str">
        <f t="shared" ref="D120:D126" si="28">IF(ISERROR(D$10*$C120),"",(D$10*$C120))</f>
        <v/>
      </c>
      <c r="E120" s="794" t="str">
        <f t="shared" si="27"/>
        <v/>
      </c>
      <c r="F120" s="794" t="str">
        <f t="shared" si="27"/>
        <v/>
      </c>
      <c r="G120" s="794" t="str">
        <f t="shared" si="27"/>
        <v/>
      </c>
      <c r="H120" s="794">
        <f t="shared" si="27"/>
        <v>0</v>
      </c>
      <c r="I120" s="794">
        <f t="shared" si="27"/>
        <v>0</v>
      </c>
      <c r="J120" s="794">
        <f t="shared" si="27"/>
        <v>0</v>
      </c>
    </row>
    <row r="121" spans="1:10" s="781" customFormat="1">
      <c r="A121" s="143"/>
      <c r="B121" s="786" t="str">
        <f>IF('Input-IS Y10'!B121="","",'Input-IS Y10'!B121)</f>
        <v/>
      </c>
      <c r="C121" s="791"/>
      <c r="D121" s="794" t="str">
        <f t="shared" si="28"/>
        <v/>
      </c>
      <c r="E121" s="794" t="str">
        <f t="shared" si="27"/>
        <v/>
      </c>
      <c r="F121" s="794" t="str">
        <f t="shared" si="27"/>
        <v/>
      </c>
      <c r="G121" s="794" t="str">
        <f t="shared" si="27"/>
        <v/>
      </c>
      <c r="H121" s="794">
        <f t="shared" si="27"/>
        <v>0</v>
      </c>
      <c r="I121" s="794">
        <f t="shared" si="27"/>
        <v>0</v>
      </c>
      <c r="J121" s="794">
        <f t="shared" si="27"/>
        <v>0</v>
      </c>
    </row>
    <row r="122" spans="1:10" s="781" customFormat="1">
      <c r="A122" s="143"/>
      <c r="B122" s="786" t="str">
        <f>IF('Input-IS Y10'!B122="","",'Input-IS Y10'!B122)</f>
        <v/>
      </c>
      <c r="C122" s="791"/>
      <c r="D122" s="794" t="str">
        <f t="shared" si="28"/>
        <v/>
      </c>
      <c r="E122" s="794" t="str">
        <f t="shared" si="27"/>
        <v/>
      </c>
      <c r="F122" s="794" t="str">
        <f t="shared" si="27"/>
        <v/>
      </c>
      <c r="G122" s="794" t="str">
        <f t="shared" si="27"/>
        <v/>
      </c>
      <c r="H122" s="794">
        <f t="shared" si="27"/>
        <v>0</v>
      </c>
      <c r="I122" s="794">
        <f t="shared" si="27"/>
        <v>0</v>
      </c>
      <c r="J122" s="794">
        <f t="shared" si="27"/>
        <v>0</v>
      </c>
    </row>
    <row r="123" spans="1:10" s="781" customFormat="1">
      <c r="A123" s="143"/>
      <c r="B123" s="786" t="str">
        <f>IF('Input-IS Y10'!B123="","",'Input-IS Y10'!B123)</f>
        <v/>
      </c>
      <c r="C123" s="791"/>
      <c r="D123" s="794" t="str">
        <f t="shared" si="28"/>
        <v/>
      </c>
      <c r="E123" s="794" t="str">
        <f t="shared" si="27"/>
        <v/>
      </c>
      <c r="F123" s="794" t="str">
        <f t="shared" si="27"/>
        <v/>
      </c>
      <c r="G123" s="794" t="str">
        <f t="shared" si="27"/>
        <v/>
      </c>
      <c r="H123" s="794">
        <f t="shared" si="27"/>
        <v>0</v>
      </c>
      <c r="I123" s="794">
        <f t="shared" si="27"/>
        <v>0</v>
      </c>
      <c r="J123" s="794">
        <f t="shared" si="27"/>
        <v>0</v>
      </c>
    </row>
    <row r="124" spans="1:10" s="781" customFormat="1">
      <c r="A124" s="143"/>
      <c r="B124" s="786" t="str">
        <f>IF('Input-IS Y10'!B124="","",'Input-IS Y10'!B124)</f>
        <v/>
      </c>
      <c r="C124" s="791"/>
      <c r="D124" s="794" t="str">
        <f t="shared" si="28"/>
        <v/>
      </c>
      <c r="E124" s="794" t="str">
        <f t="shared" si="27"/>
        <v/>
      </c>
      <c r="F124" s="794" t="str">
        <f t="shared" si="27"/>
        <v/>
      </c>
      <c r="G124" s="794" t="str">
        <f t="shared" si="27"/>
        <v/>
      </c>
      <c r="H124" s="794">
        <f t="shared" si="27"/>
        <v>0</v>
      </c>
      <c r="I124" s="794">
        <f t="shared" si="27"/>
        <v>0</v>
      </c>
      <c r="J124" s="794">
        <f t="shared" si="27"/>
        <v>0</v>
      </c>
    </row>
    <row r="125" spans="1:10" s="781" customFormat="1">
      <c r="A125" s="143"/>
      <c r="B125" s="786" t="str">
        <f>IF('Input-IS Y10'!B125="","",'Input-IS Y10'!B125)</f>
        <v/>
      </c>
      <c r="C125" s="791"/>
      <c r="D125" s="794" t="str">
        <f t="shared" si="28"/>
        <v/>
      </c>
      <c r="E125" s="794" t="str">
        <f t="shared" si="27"/>
        <v/>
      </c>
      <c r="F125" s="794" t="str">
        <f t="shared" si="27"/>
        <v/>
      </c>
      <c r="G125" s="794" t="str">
        <f t="shared" si="27"/>
        <v/>
      </c>
      <c r="H125" s="794">
        <f t="shared" si="27"/>
        <v>0</v>
      </c>
      <c r="I125" s="794">
        <f t="shared" si="27"/>
        <v>0</v>
      </c>
      <c r="J125" s="794">
        <f t="shared" si="27"/>
        <v>0</v>
      </c>
    </row>
    <row r="126" spans="1:10">
      <c r="B126" s="786" t="str">
        <f>IF('Input-IS Y10'!B126="","",'Input-IS Y10'!B126)</f>
        <v/>
      </c>
      <c r="C126" s="791"/>
      <c r="D126" s="794" t="str">
        <f t="shared" si="28"/>
        <v/>
      </c>
      <c r="E126" s="794" t="str">
        <f t="shared" si="27"/>
        <v/>
      </c>
      <c r="F126" s="794" t="str">
        <f t="shared" si="27"/>
        <v/>
      </c>
      <c r="G126" s="794" t="str">
        <f t="shared" si="27"/>
        <v/>
      </c>
      <c r="H126" s="794">
        <f t="shared" si="27"/>
        <v>0</v>
      </c>
      <c r="I126" s="794">
        <f t="shared" si="27"/>
        <v>0</v>
      </c>
      <c r="J126" s="794">
        <f t="shared" si="27"/>
        <v>0</v>
      </c>
    </row>
    <row r="127" spans="1:10">
      <c r="B127" s="408" t="str">
        <f>IF(Setup!C18="","",Setup!C18)</f>
        <v/>
      </c>
      <c r="C127" s="579">
        <f>SUM(C128:C137)</f>
        <v>0</v>
      </c>
      <c r="D127" s="579">
        <f t="shared" ref="D127:J127" si="29">SUM(D128:D137)</f>
        <v>0</v>
      </c>
      <c r="E127" s="579">
        <f t="shared" si="29"/>
        <v>0</v>
      </c>
      <c r="F127" s="579">
        <f t="shared" si="29"/>
        <v>0</v>
      </c>
      <c r="G127" s="579">
        <f t="shared" si="29"/>
        <v>0</v>
      </c>
      <c r="H127" s="579">
        <f t="shared" si="29"/>
        <v>0</v>
      </c>
      <c r="I127" s="579">
        <f t="shared" si="29"/>
        <v>0</v>
      </c>
      <c r="J127" s="579">
        <f t="shared" si="29"/>
        <v>0</v>
      </c>
    </row>
    <row r="128" spans="1:10">
      <c r="B128" s="313" t="str">
        <f>IF('Input-IS Y10'!B128="","",'Input-IS Y10'!B128)</f>
        <v/>
      </c>
      <c r="C128" s="567"/>
      <c r="D128" s="571" t="str">
        <f>IF(ISERROR(D$10*$C128),"",(D$10*$C128))</f>
        <v/>
      </c>
      <c r="E128" s="571" t="str">
        <f t="shared" ref="E128:J137" si="30">IF(ISERROR(E$10*$C128),"",(E$10*$C128))</f>
        <v/>
      </c>
      <c r="F128" s="571" t="str">
        <f t="shared" si="30"/>
        <v/>
      </c>
      <c r="G128" s="571" t="str">
        <f t="shared" si="30"/>
        <v/>
      </c>
      <c r="H128" s="571">
        <f t="shared" si="30"/>
        <v>0</v>
      </c>
      <c r="I128" s="571">
        <f t="shared" si="30"/>
        <v>0</v>
      </c>
      <c r="J128" s="571">
        <f t="shared" si="30"/>
        <v>0</v>
      </c>
    </row>
    <row r="129" spans="1:10" s="781" customFormat="1">
      <c r="A129" s="143"/>
      <c r="B129" s="786" t="str">
        <f>IF('Input-IS Y10'!B129="","",'Input-IS Y10'!B129)</f>
        <v/>
      </c>
      <c r="C129" s="791"/>
      <c r="D129" s="794" t="str">
        <f t="shared" ref="D129:D137" si="31">IF(ISERROR(D$10*$C129),"",(D$10*$C129))</f>
        <v/>
      </c>
      <c r="E129" s="794" t="str">
        <f t="shared" si="30"/>
        <v/>
      </c>
      <c r="F129" s="794" t="str">
        <f t="shared" si="30"/>
        <v/>
      </c>
      <c r="G129" s="794" t="str">
        <f t="shared" si="30"/>
        <v/>
      </c>
      <c r="H129" s="794">
        <f t="shared" si="30"/>
        <v>0</v>
      </c>
      <c r="I129" s="794">
        <f t="shared" si="30"/>
        <v>0</v>
      </c>
      <c r="J129" s="794">
        <f t="shared" si="30"/>
        <v>0</v>
      </c>
    </row>
    <row r="130" spans="1:10" s="781" customFormat="1">
      <c r="A130" s="143"/>
      <c r="B130" s="786" t="str">
        <f>IF('Input-IS Y10'!B130="","",'Input-IS Y10'!B130)</f>
        <v/>
      </c>
      <c r="C130" s="791"/>
      <c r="D130" s="794" t="str">
        <f t="shared" si="31"/>
        <v/>
      </c>
      <c r="E130" s="794" t="str">
        <f t="shared" si="30"/>
        <v/>
      </c>
      <c r="F130" s="794" t="str">
        <f t="shared" si="30"/>
        <v/>
      </c>
      <c r="G130" s="794" t="str">
        <f t="shared" si="30"/>
        <v/>
      </c>
      <c r="H130" s="794">
        <f t="shared" si="30"/>
        <v>0</v>
      </c>
      <c r="I130" s="794">
        <f t="shared" si="30"/>
        <v>0</v>
      </c>
      <c r="J130" s="794">
        <f t="shared" si="30"/>
        <v>0</v>
      </c>
    </row>
    <row r="131" spans="1:10" s="781" customFormat="1">
      <c r="A131" s="143"/>
      <c r="B131" s="786" t="str">
        <f>IF('Input-IS Y10'!B131="","",'Input-IS Y10'!B131)</f>
        <v/>
      </c>
      <c r="C131" s="791"/>
      <c r="D131" s="794" t="str">
        <f t="shared" si="31"/>
        <v/>
      </c>
      <c r="E131" s="794" t="str">
        <f t="shared" si="30"/>
        <v/>
      </c>
      <c r="F131" s="794" t="str">
        <f t="shared" si="30"/>
        <v/>
      </c>
      <c r="G131" s="794" t="str">
        <f t="shared" si="30"/>
        <v/>
      </c>
      <c r="H131" s="794">
        <f t="shared" si="30"/>
        <v>0</v>
      </c>
      <c r="I131" s="794">
        <f t="shared" si="30"/>
        <v>0</v>
      </c>
      <c r="J131" s="794">
        <f t="shared" si="30"/>
        <v>0</v>
      </c>
    </row>
    <row r="132" spans="1:10" s="781" customFormat="1">
      <c r="A132" s="143"/>
      <c r="B132" s="786" t="str">
        <f>IF('Input-IS Y10'!B132="","",'Input-IS Y10'!B132)</f>
        <v/>
      </c>
      <c r="C132" s="791"/>
      <c r="D132" s="794" t="str">
        <f t="shared" si="31"/>
        <v/>
      </c>
      <c r="E132" s="794" t="str">
        <f t="shared" si="30"/>
        <v/>
      </c>
      <c r="F132" s="794" t="str">
        <f t="shared" si="30"/>
        <v/>
      </c>
      <c r="G132" s="794" t="str">
        <f t="shared" si="30"/>
        <v/>
      </c>
      <c r="H132" s="794">
        <f t="shared" si="30"/>
        <v>0</v>
      </c>
      <c r="I132" s="794">
        <f t="shared" si="30"/>
        <v>0</v>
      </c>
      <c r="J132" s="794">
        <f t="shared" si="30"/>
        <v>0</v>
      </c>
    </row>
    <row r="133" spans="1:10" s="781" customFormat="1">
      <c r="A133" s="143"/>
      <c r="B133" s="786" t="str">
        <f>IF('Input-IS Y10'!B133="","",'Input-IS Y10'!B133)</f>
        <v/>
      </c>
      <c r="C133" s="791"/>
      <c r="D133" s="794" t="str">
        <f t="shared" si="31"/>
        <v/>
      </c>
      <c r="E133" s="794" t="str">
        <f t="shared" si="30"/>
        <v/>
      </c>
      <c r="F133" s="794" t="str">
        <f t="shared" si="30"/>
        <v/>
      </c>
      <c r="G133" s="794" t="str">
        <f t="shared" si="30"/>
        <v/>
      </c>
      <c r="H133" s="794">
        <f t="shared" si="30"/>
        <v>0</v>
      </c>
      <c r="I133" s="794">
        <f t="shared" si="30"/>
        <v>0</v>
      </c>
      <c r="J133" s="794">
        <f t="shared" si="30"/>
        <v>0</v>
      </c>
    </row>
    <row r="134" spans="1:10" s="781" customFormat="1">
      <c r="A134" s="143"/>
      <c r="B134" s="786" t="str">
        <f>IF('Input-IS Y10'!B134="","",'Input-IS Y10'!B134)</f>
        <v/>
      </c>
      <c r="C134" s="791"/>
      <c r="D134" s="794" t="str">
        <f t="shared" si="31"/>
        <v/>
      </c>
      <c r="E134" s="794" t="str">
        <f t="shared" si="30"/>
        <v/>
      </c>
      <c r="F134" s="794" t="str">
        <f t="shared" si="30"/>
        <v/>
      </c>
      <c r="G134" s="794" t="str">
        <f t="shared" si="30"/>
        <v/>
      </c>
      <c r="H134" s="794">
        <f t="shared" si="30"/>
        <v>0</v>
      </c>
      <c r="I134" s="794">
        <f t="shared" si="30"/>
        <v>0</v>
      </c>
      <c r="J134" s="794">
        <f t="shared" si="30"/>
        <v>0</v>
      </c>
    </row>
    <row r="135" spans="1:10" s="781" customFormat="1">
      <c r="A135" s="143"/>
      <c r="B135" s="786" t="str">
        <f>IF('Input-IS Y10'!B135="","",'Input-IS Y10'!B135)</f>
        <v/>
      </c>
      <c r="C135" s="791"/>
      <c r="D135" s="794" t="str">
        <f t="shared" si="31"/>
        <v/>
      </c>
      <c r="E135" s="794" t="str">
        <f t="shared" si="30"/>
        <v/>
      </c>
      <c r="F135" s="794" t="str">
        <f t="shared" si="30"/>
        <v/>
      </c>
      <c r="G135" s="794" t="str">
        <f t="shared" si="30"/>
        <v/>
      </c>
      <c r="H135" s="794">
        <f t="shared" si="30"/>
        <v>0</v>
      </c>
      <c r="I135" s="794">
        <f t="shared" si="30"/>
        <v>0</v>
      </c>
      <c r="J135" s="794">
        <f t="shared" si="30"/>
        <v>0</v>
      </c>
    </row>
    <row r="136" spans="1:10" s="781" customFormat="1">
      <c r="A136" s="143"/>
      <c r="B136" s="786" t="str">
        <f>IF('Input-IS Y10'!B136="","",'Input-IS Y10'!B136)</f>
        <v/>
      </c>
      <c r="C136" s="791"/>
      <c r="D136" s="794" t="str">
        <f t="shared" si="31"/>
        <v/>
      </c>
      <c r="E136" s="794" t="str">
        <f t="shared" si="30"/>
        <v/>
      </c>
      <c r="F136" s="794" t="str">
        <f t="shared" si="30"/>
        <v/>
      </c>
      <c r="G136" s="794" t="str">
        <f t="shared" si="30"/>
        <v/>
      </c>
      <c r="H136" s="794">
        <f t="shared" si="30"/>
        <v>0</v>
      </c>
      <c r="I136" s="794">
        <f t="shared" si="30"/>
        <v>0</v>
      </c>
      <c r="J136" s="794">
        <f t="shared" si="30"/>
        <v>0</v>
      </c>
    </row>
    <row r="137" spans="1:10">
      <c r="B137" s="786" t="str">
        <f>IF('Input-IS Y10'!B137="","",'Input-IS Y10'!B137)</f>
        <v/>
      </c>
      <c r="C137" s="791"/>
      <c r="D137" s="794" t="str">
        <f t="shared" si="31"/>
        <v/>
      </c>
      <c r="E137" s="794" t="str">
        <f t="shared" si="30"/>
        <v/>
      </c>
      <c r="F137" s="794" t="str">
        <f t="shared" si="30"/>
        <v/>
      </c>
      <c r="G137" s="794" t="str">
        <f t="shared" si="30"/>
        <v/>
      </c>
      <c r="H137" s="794">
        <f t="shared" si="30"/>
        <v>0</v>
      </c>
      <c r="I137" s="794">
        <f t="shared" si="30"/>
        <v>0</v>
      </c>
      <c r="J137" s="794">
        <f t="shared" si="30"/>
        <v>0</v>
      </c>
    </row>
    <row r="138" spans="1:10">
      <c r="B138" s="408" t="str">
        <f>IF(Setup!C19="","",Setup!C19)</f>
        <v/>
      </c>
      <c r="C138" s="579">
        <f>SUM(C139:C148)</f>
        <v>0</v>
      </c>
      <c r="D138" s="579">
        <f t="shared" ref="D138:J138" si="32">SUM(D139:D148)</f>
        <v>0</v>
      </c>
      <c r="E138" s="579">
        <f t="shared" si="32"/>
        <v>0</v>
      </c>
      <c r="F138" s="579">
        <f t="shared" si="32"/>
        <v>0</v>
      </c>
      <c r="G138" s="579">
        <f t="shared" si="32"/>
        <v>0</v>
      </c>
      <c r="H138" s="579">
        <f t="shared" si="32"/>
        <v>0</v>
      </c>
      <c r="I138" s="579">
        <f t="shared" si="32"/>
        <v>0</v>
      </c>
      <c r="J138" s="579">
        <f t="shared" si="32"/>
        <v>0</v>
      </c>
    </row>
    <row r="139" spans="1:10">
      <c r="B139" s="313" t="str">
        <f>IF('Input-IS Y10'!B139="","",'Input-IS Y10'!B139)</f>
        <v/>
      </c>
      <c r="C139" s="567"/>
      <c r="D139" s="571" t="str">
        <f>IF(ISERROR(D$10*$C139),"",(D$10*$C139))</f>
        <v/>
      </c>
      <c r="E139" s="571" t="str">
        <f t="shared" ref="E139:J148" si="33">IF(ISERROR(E$10*$C139),"",(E$10*$C139))</f>
        <v/>
      </c>
      <c r="F139" s="571" t="str">
        <f t="shared" si="33"/>
        <v/>
      </c>
      <c r="G139" s="571" t="str">
        <f t="shared" si="33"/>
        <v/>
      </c>
      <c r="H139" s="571">
        <f t="shared" si="33"/>
        <v>0</v>
      </c>
      <c r="I139" s="571">
        <f t="shared" si="33"/>
        <v>0</v>
      </c>
      <c r="J139" s="571">
        <f t="shared" si="33"/>
        <v>0</v>
      </c>
    </row>
    <row r="140" spans="1:10" s="781" customFormat="1">
      <c r="A140" s="143"/>
      <c r="B140" s="786" t="str">
        <f>IF('Input-IS Y10'!B140="","",'Input-IS Y10'!B140)</f>
        <v/>
      </c>
      <c r="C140" s="791"/>
      <c r="D140" s="794" t="str">
        <f t="shared" ref="D140:D147" si="34">IF(ISERROR(D$10*$C140),"",(D$10*$C140))</f>
        <v/>
      </c>
      <c r="E140" s="794" t="str">
        <f t="shared" si="33"/>
        <v/>
      </c>
      <c r="F140" s="794" t="str">
        <f t="shared" si="33"/>
        <v/>
      </c>
      <c r="G140" s="794" t="str">
        <f t="shared" si="33"/>
        <v/>
      </c>
      <c r="H140" s="794">
        <f t="shared" si="33"/>
        <v>0</v>
      </c>
      <c r="I140" s="794">
        <f t="shared" si="33"/>
        <v>0</v>
      </c>
      <c r="J140" s="794">
        <f t="shared" si="33"/>
        <v>0</v>
      </c>
    </row>
    <row r="141" spans="1:10" s="781" customFormat="1">
      <c r="A141" s="143"/>
      <c r="B141" s="786" t="str">
        <f>IF('Input-IS Y10'!B141="","",'Input-IS Y10'!B141)</f>
        <v/>
      </c>
      <c r="C141" s="791"/>
      <c r="D141" s="794" t="str">
        <f t="shared" si="34"/>
        <v/>
      </c>
      <c r="E141" s="794" t="str">
        <f t="shared" si="33"/>
        <v/>
      </c>
      <c r="F141" s="794" t="str">
        <f t="shared" si="33"/>
        <v/>
      </c>
      <c r="G141" s="794" t="str">
        <f t="shared" si="33"/>
        <v/>
      </c>
      <c r="H141" s="794">
        <f t="shared" si="33"/>
        <v>0</v>
      </c>
      <c r="I141" s="794">
        <f t="shared" si="33"/>
        <v>0</v>
      </c>
      <c r="J141" s="794">
        <f t="shared" si="33"/>
        <v>0</v>
      </c>
    </row>
    <row r="142" spans="1:10" s="781" customFormat="1">
      <c r="A142" s="143"/>
      <c r="B142" s="786" t="str">
        <f>IF('Input-IS Y10'!B142="","",'Input-IS Y10'!B142)</f>
        <v/>
      </c>
      <c r="C142" s="791"/>
      <c r="D142" s="794" t="str">
        <f t="shared" si="34"/>
        <v/>
      </c>
      <c r="E142" s="794" t="str">
        <f t="shared" si="33"/>
        <v/>
      </c>
      <c r="F142" s="794" t="str">
        <f t="shared" si="33"/>
        <v/>
      </c>
      <c r="G142" s="794" t="str">
        <f t="shared" si="33"/>
        <v/>
      </c>
      <c r="H142" s="794">
        <f t="shared" si="33"/>
        <v>0</v>
      </c>
      <c r="I142" s="794">
        <f t="shared" si="33"/>
        <v>0</v>
      </c>
      <c r="J142" s="794">
        <f t="shared" si="33"/>
        <v>0</v>
      </c>
    </row>
    <row r="143" spans="1:10" s="781" customFormat="1">
      <c r="A143" s="143"/>
      <c r="B143" s="786" t="str">
        <f>IF('Input-IS Y10'!B143="","",'Input-IS Y10'!B143)</f>
        <v/>
      </c>
      <c r="C143" s="791"/>
      <c r="D143" s="794" t="str">
        <f t="shared" si="34"/>
        <v/>
      </c>
      <c r="E143" s="794" t="str">
        <f t="shared" si="33"/>
        <v/>
      </c>
      <c r="F143" s="794" t="str">
        <f t="shared" si="33"/>
        <v/>
      </c>
      <c r="G143" s="794" t="str">
        <f t="shared" si="33"/>
        <v/>
      </c>
      <c r="H143" s="794">
        <f t="shared" si="33"/>
        <v>0</v>
      </c>
      <c r="I143" s="794">
        <f t="shared" si="33"/>
        <v>0</v>
      </c>
      <c r="J143" s="794">
        <f t="shared" si="33"/>
        <v>0</v>
      </c>
    </row>
    <row r="144" spans="1:10" s="781" customFormat="1">
      <c r="A144" s="143"/>
      <c r="B144" s="786" t="str">
        <f>IF('Input-IS Y10'!B144="","",'Input-IS Y10'!B144)</f>
        <v/>
      </c>
      <c r="C144" s="791"/>
      <c r="D144" s="794" t="str">
        <f t="shared" si="34"/>
        <v/>
      </c>
      <c r="E144" s="794" t="str">
        <f t="shared" si="33"/>
        <v/>
      </c>
      <c r="F144" s="794" t="str">
        <f t="shared" si="33"/>
        <v/>
      </c>
      <c r="G144" s="794" t="str">
        <f t="shared" si="33"/>
        <v/>
      </c>
      <c r="H144" s="794">
        <f t="shared" si="33"/>
        <v>0</v>
      </c>
      <c r="I144" s="794">
        <f t="shared" si="33"/>
        <v>0</v>
      </c>
      <c r="J144" s="794">
        <f t="shared" si="33"/>
        <v>0</v>
      </c>
    </row>
    <row r="145" spans="1:10" s="781" customFormat="1">
      <c r="A145" s="143"/>
      <c r="B145" s="786" t="str">
        <f>IF('Input-IS Y10'!B145="","",'Input-IS Y10'!B145)</f>
        <v/>
      </c>
      <c r="C145" s="791"/>
      <c r="D145" s="794" t="str">
        <f t="shared" si="34"/>
        <v/>
      </c>
      <c r="E145" s="794" t="str">
        <f t="shared" si="33"/>
        <v/>
      </c>
      <c r="F145" s="794" t="str">
        <f t="shared" si="33"/>
        <v/>
      </c>
      <c r="G145" s="794" t="str">
        <f t="shared" si="33"/>
        <v/>
      </c>
      <c r="H145" s="794">
        <f t="shared" si="33"/>
        <v>0</v>
      </c>
      <c r="I145" s="794">
        <f t="shared" si="33"/>
        <v>0</v>
      </c>
      <c r="J145" s="794">
        <f t="shared" si="33"/>
        <v>0</v>
      </c>
    </row>
    <row r="146" spans="1:10" s="781" customFormat="1">
      <c r="A146" s="143"/>
      <c r="B146" s="786" t="str">
        <f>IF('Input-IS Y10'!B146="","",'Input-IS Y10'!B146)</f>
        <v/>
      </c>
      <c r="C146" s="791"/>
      <c r="D146" s="794" t="str">
        <f t="shared" si="34"/>
        <v/>
      </c>
      <c r="E146" s="794" t="str">
        <f t="shared" si="33"/>
        <v/>
      </c>
      <c r="F146" s="794" t="str">
        <f t="shared" si="33"/>
        <v/>
      </c>
      <c r="G146" s="794" t="str">
        <f t="shared" si="33"/>
        <v/>
      </c>
      <c r="H146" s="794">
        <f t="shared" si="33"/>
        <v>0</v>
      </c>
      <c r="I146" s="794">
        <f t="shared" si="33"/>
        <v>0</v>
      </c>
      <c r="J146" s="794">
        <f t="shared" si="33"/>
        <v>0</v>
      </c>
    </row>
    <row r="147" spans="1:10" s="781" customFormat="1">
      <c r="A147" s="143"/>
      <c r="B147" s="786" t="str">
        <f>IF('Input-IS Y10'!B147="","",'Input-IS Y10'!B147)</f>
        <v/>
      </c>
      <c r="C147" s="791"/>
      <c r="D147" s="794" t="str">
        <f t="shared" si="34"/>
        <v/>
      </c>
      <c r="E147" s="794" t="str">
        <f t="shared" si="33"/>
        <v/>
      </c>
      <c r="F147" s="794" t="str">
        <f t="shared" si="33"/>
        <v/>
      </c>
      <c r="G147" s="794" t="str">
        <f t="shared" si="33"/>
        <v/>
      </c>
      <c r="H147" s="794">
        <f t="shared" si="33"/>
        <v>0</v>
      </c>
      <c r="I147" s="794">
        <f t="shared" si="33"/>
        <v>0</v>
      </c>
      <c r="J147" s="794">
        <f t="shared" si="33"/>
        <v>0</v>
      </c>
    </row>
    <row r="148" spans="1:10">
      <c r="B148" s="313" t="str">
        <f>IF('Input-IS Y10'!B148="","",'Input-IS Y10'!B148)</f>
        <v/>
      </c>
      <c r="C148" s="567"/>
      <c r="D148" s="571" t="str">
        <f>IF(ISERROR(D$10*$C148),"",(D$10*$C148))</f>
        <v/>
      </c>
      <c r="E148" s="571" t="str">
        <f t="shared" si="33"/>
        <v/>
      </c>
      <c r="F148" s="571" t="str">
        <f t="shared" si="33"/>
        <v/>
      </c>
      <c r="G148" s="571" t="str">
        <f t="shared" si="33"/>
        <v/>
      </c>
      <c r="H148" s="571">
        <f t="shared" si="33"/>
        <v>0</v>
      </c>
      <c r="I148" s="571">
        <f t="shared" si="33"/>
        <v>0</v>
      </c>
      <c r="J148" s="571">
        <f t="shared" si="33"/>
        <v>0</v>
      </c>
    </row>
    <row r="149" spans="1:10" ht="13.5" thickBot="1">
      <c r="B149" s="427" t="s">
        <v>19</v>
      </c>
      <c r="C149" s="600">
        <f>C104+C83</f>
        <v>0</v>
      </c>
      <c r="D149" s="600">
        <f>IF(ISERROR(D104+D83),"",(D104+D83))</f>
        <v>0</v>
      </c>
      <c r="E149" s="600">
        <f t="shared" ref="E149:J149" si="35">IF(ISERROR(E104+E83),"",(E104+E83))</f>
        <v>0</v>
      </c>
      <c r="F149" s="600">
        <f t="shared" si="35"/>
        <v>0</v>
      </c>
      <c r="G149" s="600">
        <f t="shared" si="35"/>
        <v>0</v>
      </c>
      <c r="H149" s="600">
        <f t="shared" si="35"/>
        <v>0</v>
      </c>
      <c r="I149" s="600">
        <f t="shared" si="35"/>
        <v>0</v>
      </c>
      <c r="J149" s="600">
        <f t="shared" si="35"/>
        <v>0</v>
      </c>
    </row>
    <row r="150" spans="1:10" ht="13.5" thickBot="1">
      <c r="B150" s="428" t="s">
        <v>7</v>
      </c>
      <c r="C150" s="601">
        <f>IF(ISERROR(C81+C149),"",(C81+C149))</f>
        <v>0</v>
      </c>
      <c r="D150" s="601">
        <f t="shared" ref="D150:J150" si="36">IF(ISERROR(SUM(D81+D149)),"",(D81+D149))</f>
        <v>0</v>
      </c>
      <c r="E150" s="601">
        <f t="shared" si="36"/>
        <v>0</v>
      </c>
      <c r="F150" s="601">
        <f t="shared" si="36"/>
        <v>0</v>
      </c>
      <c r="G150" s="601">
        <f t="shared" si="36"/>
        <v>0</v>
      </c>
      <c r="H150" s="601">
        <f t="shared" si="36"/>
        <v>0</v>
      </c>
      <c r="I150" s="601">
        <f t="shared" si="36"/>
        <v>0</v>
      </c>
      <c r="J150" s="602">
        <f t="shared" si="36"/>
        <v>0</v>
      </c>
    </row>
    <row r="151" spans="1:10" ht="6" customHeight="1">
      <c r="C151" s="583"/>
      <c r="D151" s="610"/>
      <c r="E151" s="610"/>
      <c r="F151" s="610"/>
      <c r="G151" s="610"/>
      <c r="H151" s="610"/>
      <c r="I151" s="610"/>
      <c r="J151" s="610"/>
    </row>
    <row r="152" spans="1:10" ht="13.5" thickBot="1">
      <c r="B152" s="212"/>
      <c r="C152" s="584" t="str">
        <f>IF(C29="","",C29)</f>
        <v>Total</v>
      </c>
      <c r="D152" s="614" t="str">
        <f t="shared" ref="D152:J152" si="37">IF(D29="","",D29)</f>
        <v>Training</v>
      </c>
      <c r="E152" s="614" t="str">
        <f t="shared" si="37"/>
        <v>Conference</v>
      </c>
      <c r="F152" s="614" t="str">
        <f t="shared" si="37"/>
        <v>Research</v>
      </c>
      <c r="G152" s="614" t="str">
        <f t="shared" si="37"/>
        <v>Publications</v>
      </c>
      <c r="H152" s="614" t="str">
        <f t="shared" si="37"/>
        <v/>
      </c>
      <c r="I152" s="614" t="str">
        <f t="shared" si="37"/>
        <v/>
      </c>
      <c r="J152" s="614" t="str">
        <f t="shared" si="37"/>
        <v/>
      </c>
    </row>
    <row r="153" spans="1:10">
      <c r="B153" s="214" t="s">
        <v>22</v>
      </c>
      <c r="C153" s="585"/>
      <c r="D153" s="615"/>
      <c r="E153" s="615"/>
      <c r="F153" s="615"/>
      <c r="G153" s="615"/>
      <c r="H153" s="615"/>
      <c r="I153" s="615"/>
      <c r="J153" s="615"/>
    </row>
    <row r="154" spans="1:10" s="20" customFormat="1">
      <c r="A154" s="143"/>
      <c r="B154" s="215" t="s">
        <v>10</v>
      </c>
      <c r="C154" s="586">
        <f>SUM(C155:C204)</f>
        <v>0</v>
      </c>
      <c r="D154" s="603">
        <f t="shared" ref="D154:J154" si="38">SUM(D155:D204)</f>
        <v>0</v>
      </c>
      <c r="E154" s="603">
        <f t="shared" si="38"/>
        <v>0</v>
      </c>
      <c r="F154" s="603">
        <f t="shared" si="38"/>
        <v>0</v>
      </c>
      <c r="G154" s="603">
        <f t="shared" si="38"/>
        <v>0</v>
      </c>
      <c r="H154" s="603">
        <f t="shared" si="38"/>
        <v>0</v>
      </c>
      <c r="I154" s="603">
        <f t="shared" si="38"/>
        <v>0</v>
      </c>
      <c r="J154" s="603">
        <f t="shared" si="38"/>
        <v>0</v>
      </c>
    </row>
    <row r="155" spans="1:10">
      <c r="B155" s="313" t="str">
        <f>IF('Input-IS Y10'!B155="","",'Input-IS Y10'!B155)</f>
        <v>Salaries/Wages/Benefits</v>
      </c>
      <c r="C155" s="568">
        <f t="shared" ref="C155:C204" si="39">SUM(D155:J155)</f>
        <v>0</v>
      </c>
      <c r="D155" s="567"/>
      <c r="E155" s="567"/>
      <c r="F155" s="567"/>
      <c r="G155" s="567"/>
      <c r="H155" s="567"/>
      <c r="I155" s="567"/>
      <c r="J155" s="567"/>
    </row>
    <row r="156" spans="1:10">
      <c r="B156" s="313" t="str">
        <f>IF('Input-IS Y10'!B156="","",'Input-IS Y10'!B156)</f>
        <v>Professional Fees</v>
      </c>
      <c r="C156" s="568">
        <f t="shared" si="39"/>
        <v>0</v>
      </c>
      <c r="D156" s="567"/>
      <c r="E156" s="567"/>
      <c r="F156" s="567"/>
      <c r="G156" s="567"/>
      <c r="H156" s="567"/>
      <c r="I156" s="567"/>
      <c r="J156" s="567"/>
    </row>
    <row r="157" spans="1:10">
      <c r="B157" s="313" t="str">
        <f>IF('Input-IS Y10'!B157="","",'Input-IS Y10'!B157)</f>
        <v>Translation Fees</v>
      </c>
      <c r="C157" s="568">
        <f t="shared" si="39"/>
        <v>0</v>
      </c>
      <c r="D157" s="567"/>
      <c r="E157" s="567"/>
      <c r="F157" s="567"/>
      <c r="G157" s="567"/>
      <c r="H157" s="567"/>
      <c r="I157" s="567"/>
      <c r="J157" s="567"/>
    </row>
    <row r="158" spans="1:10">
      <c r="B158" s="313" t="str">
        <f>IF('Input-IS Y10'!B158="","",'Input-IS Y10'!B158)</f>
        <v>Meals &amp; Incidentals Expenses</v>
      </c>
      <c r="C158" s="568">
        <f t="shared" si="39"/>
        <v>0</v>
      </c>
      <c r="D158" s="567"/>
      <c r="E158" s="567"/>
      <c r="F158" s="567"/>
      <c r="G158" s="567"/>
      <c r="H158" s="567"/>
      <c r="I158" s="567"/>
      <c r="J158" s="567"/>
    </row>
    <row r="159" spans="1:10">
      <c r="B159" s="313" t="str">
        <f>IF('Input-IS Y10'!B159="","",'Input-IS Y10'!B159)</f>
        <v>Lodging</v>
      </c>
      <c r="C159" s="568">
        <f t="shared" si="39"/>
        <v>0</v>
      </c>
      <c r="D159" s="567"/>
      <c r="E159" s="567"/>
      <c r="F159" s="567"/>
      <c r="G159" s="567"/>
      <c r="H159" s="567"/>
      <c r="I159" s="567"/>
      <c r="J159" s="567"/>
    </row>
    <row r="160" spans="1:10">
      <c r="B160" s="313" t="str">
        <f>IF('Input-IS Y10'!B160="","",'Input-IS Y10'!B160)</f>
        <v>Fares/Tickets</v>
      </c>
      <c r="C160" s="568">
        <f t="shared" si="39"/>
        <v>0</v>
      </c>
      <c r="D160" s="567"/>
      <c r="E160" s="567"/>
      <c r="F160" s="567"/>
      <c r="G160" s="567"/>
      <c r="H160" s="567"/>
      <c r="I160" s="567"/>
      <c r="J160" s="567"/>
    </row>
    <row r="161" spans="2:10">
      <c r="B161" s="313" t="str">
        <f>IF('Input-IS Y10'!B161="","",'Input-IS Y10'!B161)</f>
        <v>Awards (Conference, Training etc.)</v>
      </c>
      <c r="C161" s="568">
        <f t="shared" si="39"/>
        <v>0</v>
      </c>
      <c r="D161" s="567"/>
      <c r="E161" s="567"/>
      <c r="F161" s="567"/>
      <c r="G161" s="567"/>
      <c r="H161" s="567"/>
      <c r="I161" s="567"/>
      <c r="J161" s="567"/>
    </row>
    <row r="162" spans="2:10">
      <c r="B162" s="313" t="str">
        <f>IF('Input-IS Y10'!B162="","",'Input-IS Y10'!B162)</f>
        <v>Printing/Copying</v>
      </c>
      <c r="C162" s="568">
        <f t="shared" si="39"/>
        <v>0</v>
      </c>
      <c r="D162" s="567"/>
      <c r="E162" s="567"/>
      <c r="F162" s="567"/>
      <c r="G162" s="567"/>
      <c r="H162" s="567"/>
      <c r="I162" s="567"/>
      <c r="J162" s="567"/>
    </row>
    <row r="163" spans="2:10">
      <c r="B163" s="313" t="str">
        <f>IF('Input-IS Y10'!B163="","",'Input-IS Y10'!B163)</f>
        <v>Equipment Rental/Maintenance</v>
      </c>
      <c r="C163" s="568">
        <f t="shared" si="39"/>
        <v>0</v>
      </c>
      <c r="D163" s="567"/>
      <c r="E163" s="567"/>
      <c r="F163" s="567"/>
      <c r="G163" s="567"/>
      <c r="H163" s="567"/>
      <c r="I163" s="567"/>
      <c r="J163" s="567"/>
    </row>
    <row r="164" spans="2:10">
      <c r="B164" s="313" t="str">
        <f>IF('Input-IS Y10'!B164="","",'Input-IS Y10'!B164)</f>
        <v>Venue Rental</v>
      </c>
      <c r="C164" s="568">
        <f t="shared" si="39"/>
        <v>0</v>
      </c>
      <c r="D164" s="567"/>
      <c r="E164" s="567"/>
      <c r="F164" s="567"/>
      <c r="G164" s="567"/>
      <c r="H164" s="567"/>
      <c r="I164" s="567"/>
      <c r="J164" s="567"/>
    </row>
    <row r="165" spans="2:10">
      <c r="B165" s="313" t="str">
        <f>IF('Input-IS Y10'!B165="","",'Input-IS Y10'!B165)</f>
        <v>Transportation</v>
      </c>
      <c r="C165" s="568">
        <f t="shared" si="39"/>
        <v>0</v>
      </c>
      <c r="D165" s="567"/>
      <c r="E165" s="567"/>
      <c r="F165" s="567"/>
      <c r="G165" s="567"/>
      <c r="H165" s="567"/>
      <c r="I165" s="567"/>
      <c r="J165" s="567"/>
    </row>
    <row r="166" spans="2:10">
      <c r="B166" s="313" t="str">
        <f>IF('Input-IS Y10'!B166="","",'Input-IS Y10'!B166)</f>
        <v>Misc. Travel Expenses</v>
      </c>
      <c r="C166" s="568">
        <f t="shared" si="39"/>
        <v>0</v>
      </c>
      <c r="D166" s="567"/>
      <c r="E166" s="567"/>
      <c r="F166" s="567"/>
      <c r="G166" s="567"/>
      <c r="H166" s="567"/>
      <c r="I166" s="567"/>
      <c r="J166" s="567"/>
    </row>
    <row r="167" spans="2:10">
      <c r="B167" s="313" t="str">
        <f>IF('Input-IS Y10'!B167="","",'Input-IS Y10'!B167)</f>
        <v>Fundraising</v>
      </c>
      <c r="C167" s="568">
        <f t="shared" si="39"/>
        <v>0</v>
      </c>
      <c r="D167" s="567"/>
      <c r="E167" s="567"/>
      <c r="F167" s="567"/>
      <c r="G167" s="567"/>
      <c r="H167" s="567"/>
      <c r="I167" s="567"/>
      <c r="J167" s="567"/>
    </row>
    <row r="168" spans="2:10">
      <c r="B168" s="313" t="str">
        <f>IF('Input-IS Y10'!B168="","",'Input-IS Y10'!B168)</f>
        <v>Advertise, network &amp; visibility</v>
      </c>
      <c r="C168" s="568">
        <f t="shared" si="39"/>
        <v>0</v>
      </c>
      <c r="D168" s="567"/>
      <c r="E168" s="567"/>
      <c r="F168" s="567"/>
      <c r="G168" s="567"/>
      <c r="H168" s="567"/>
      <c r="I168" s="567"/>
      <c r="J168" s="567"/>
    </row>
    <row r="169" spans="2:10">
      <c r="B169" s="313" t="str">
        <f>IF('Input-IS Y10'!B169="","",'Input-IS Y10'!B169)</f>
        <v>Accounting/Legal Fees</v>
      </c>
      <c r="C169" s="568">
        <f t="shared" si="39"/>
        <v>0</v>
      </c>
      <c r="D169" s="567"/>
      <c r="E169" s="567"/>
      <c r="F169" s="567"/>
      <c r="G169" s="567"/>
      <c r="H169" s="567"/>
      <c r="I169" s="567"/>
      <c r="J169" s="567"/>
    </row>
    <row r="170" spans="2:10">
      <c r="B170" s="313" t="str">
        <f>IF('Input-IS Y10'!B170="","",'Input-IS Y10'!B170)</f>
        <v>Postage/Shipping/Delivery</v>
      </c>
      <c r="C170" s="568">
        <f t="shared" si="39"/>
        <v>0</v>
      </c>
      <c r="D170" s="567"/>
      <c r="E170" s="567"/>
      <c r="F170" s="567"/>
      <c r="G170" s="567"/>
      <c r="H170" s="567"/>
      <c r="I170" s="567"/>
      <c r="J170" s="567"/>
    </row>
    <row r="171" spans="2:10">
      <c r="B171" s="313" t="str">
        <f>IF('Input-IS Y10'!B171="","",'Input-IS Y10'!B171)</f>
        <v>Communication</v>
      </c>
      <c r="C171" s="568">
        <f t="shared" si="39"/>
        <v>0</v>
      </c>
      <c r="D171" s="567"/>
      <c r="E171" s="567"/>
      <c r="F171" s="567"/>
      <c r="G171" s="567"/>
      <c r="H171" s="567"/>
      <c r="I171" s="567"/>
      <c r="J171" s="567"/>
    </row>
    <row r="172" spans="2:10">
      <c r="B172" s="313" t="str">
        <f>IF('Input-IS Y10'!B172="","",'Input-IS Y10'!B172)</f>
        <v>Network/Website Maintenance</v>
      </c>
      <c r="C172" s="568">
        <f t="shared" si="39"/>
        <v>0</v>
      </c>
      <c r="D172" s="567"/>
      <c r="E172" s="567"/>
      <c r="F172" s="567"/>
      <c r="G172" s="567"/>
      <c r="H172" s="567"/>
      <c r="I172" s="567"/>
      <c r="J172" s="567"/>
    </row>
    <row r="173" spans="2:10">
      <c r="B173" s="313" t="str">
        <f>IF('Input-IS Y10'!B173="","",'Input-IS Y10'!B173)</f>
        <v>Conference/Meeting Fees</v>
      </c>
      <c r="C173" s="568">
        <f t="shared" si="39"/>
        <v>0</v>
      </c>
      <c r="D173" s="567"/>
      <c r="E173" s="567"/>
      <c r="F173" s="567"/>
      <c r="G173" s="567"/>
      <c r="H173" s="567"/>
      <c r="I173" s="567"/>
      <c r="J173" s="567"/>
    </row>
    <row r="174" spans="2:10">
      <c r="B174" s="313" t="str">
        <f>IF('Input-IS Y10'!B174="","",'Input-IS Y10'!B174)</f>
        <v>Stationary</v>
      </c>
      <c r="C174" s="568">
        <f t="shared" si="39"/>
        <v>0</v>
      </c>
      <c r="D174" s="567"/>
      <c r="E174" s="567"/>
      <c r="F174" s="567"/>
      <c r="G174" s="567"/>
      <c r="H174" s="567"/>
      <c r="I174" s="567"/>
      <c r="J174" s="567"/>
    </row>
    <row r="175" spans="2:10">
      <c r="B175" s="313" t="str">
        <f>IF('Input-IS Y10'!B175="","",'Input-IS Y10'!B175)</f>
        <v>Office Supplies</v>
      </c>
      <c r="C175" s="568">
        <f t="shared" si="39"/>
        <v>0</v>
      </c>
      <c r="D175" s="567"/>
      <c r="E175" s="567"/>
      <c r="F175" s="567"/>
      <c r="G175" s="567"/>
      <c r="H175" s="567"/>
      <c r="I175" s="567"/>
      <c r="J175" s="567"/>
    </row>
    <row r="176" spans="2:10">
      <c r="B176" s="313" t="str">
        <f>IF('Input-IS Y10'!B176="","",'Input-IS Y10'!B176)</f>
        <v/>
      </c>
      <c r="C176" s="568">
        <f t="shared" si="39"/>
        <v>0</v>
      </c>
      <c r="D176" s="567"/>
      <c r="E176" s="567"/>
      <c r="F176" s="567"/>
      <c r="G176" s="567"/>
      <c r="H176" s="567"/>
      <c r="I176" s="567"/>
      <c r="J176" s="567"/>
    </row>
    <row r="177" spans="1:10">
      <c r="B177" s="313" t="str">
        <f>IF('Input-IS Y10'!B177="","",'Input-IS Y10'!B177)</f>
        <v/>
      </c>
      <c r="C177" s="568">
        <f t="shared" si="39"/>
        <v>0</v>
      </c>
      <c r="D177" s="567"/>
      <c r="E177" s="567"/>
      <c r="F177" s="567"/>
      <c r="G177" s="567"/>
      <c r="H177" s="567"/>
      <c r="I177" s="567"/>
      <c r="J177" s="567"/>
    </row>
    <row r="178" spans="1:10">
      <c r="B178" s="313" t="str">
        <f>IF('Input-IS Y10'!B178="","",'Input-IS Y10'!B178)</f>
        <v/>
      </c>
      <c r="C178" s="568">
        <f t="shared" si="39"/>
        <v>0</v>
      </c>
      <c r="D178" s="567"/>
      <c r="E178" s="567"/>
      <c r="F178" s="567"/>
      <c r="G178" s="567"/>
      <c r="H178" s="567"/>
      <c r="I178" s="567"/>
      <c r="J178" s="567"/>
    </row>
    <row r="179" spans="1:10">
      <c r="B179" s="313" t="str">
        <f>IF('Input-IS Y10'!B179="","",'Input-IS Y10'!B179)</f>
        <v/>
      </c>
      <c r="C179" s="568">
        <f t="shared" si="39"/>
        <v>0</v>
      </c>
      <c r="D179" s="567"/>
      <c r="E179" s="567"/>
      <c r="F179" s="567"/>
      <c r="G179" s="567"/>
      <c r="H179" s="567"/>
      <c r="I179" s="567"/>
      <c r="J179" s="567"/>
    </row>
    <row r="180" spans="1:10">
      <c r="B180" s="313" t="str">
        <f>IF('Input-IS Y10'!B180="","",'Input-IS Y10'!B180)</f>
        <v/>
      </c>
      <c r="C180" s="568">
        <f t="shared" si="39"/>
        <v>0</v>
      </c>
      <c r="D180" s="567"/>
      <c r="E180" s="567"/>
      <c r="F180" s="567"/>
      <c r="G180" s="567"/>
      <c r="H180" s="567"/>
      <c r="I180" s="567"/>
      <c r="J180" s="567"/>
    </row>
    <row r="181" spans="1:10">
      <c r="B181" s="313" t="str">
        <f>IF('Input-IS Y10'!B181="","",'Input-IS Y10'!B181)</f>
        <v/>
      </c>
      <c r="C181" s="587">
        <f t="shared" si="39"/>
        <v>0</v>
      </c>
      <c r="D181" s="588"/>
      <c r="E181" s="588"/>
      <c r="F181" s="588"/>
      <c r="G181" s="588"/>
      <c r="H181" s="588"/>
      <c r="I181" s="588"/>
      <c r="J181" s="588"/>
    </row>
    <row r="182" spans="1:10" s="781" customFormat="1">
      <c r="A182" s="143"/>
      <c r="B182" s="786" t="str">
        <f>IF('Input-IS Y10'!B182="","",'Input-IS Y10'!B182)</f>
        <v/>
      </c>
      <c r="C182" s="792">
        <f t="shared" ref="C182:C202" si="40">SUM(D182:J182)</f>
        <v>0</v>
      </c>
      <c r="D182" s="791"/>
      <c r="E182" s="791"/>
      <c r="F182" s="791"/>
      <c r="G182" s="791"/>
      <c r="H182" s="791"/>
      <c r="I182" s="791"/>
      <c r="J182" s="791"/>
    </row>
    <row r="183" spans="1:10" s="781" customFormat="1">
      <c r="A183" s="143"/>
      <c r="B183" s="786" t="str">
        <f>IF('Input-IS Y10'!B183="","",'Input-IS Y10'!B183)</f>
        <v/>
      </c>
      <c r="C183" s="792">
        <f t="shared" si="40"/>
        <v>0</v>
      </c>
      <c r="D183" s="791"/>
      <c r="E183" s="791"/>
      <c r="F183" s="791"/>
      <c r="G183" s="791"/>
      <c r="H183" s="791"/>
      <c r="I183" s="791"/>
      <c r="J183" s="791"/>
    </row>
    <row r="184" spans="1:10" s="781" customFormat="1">
      <c r="A184" s="143"/>
      <c r="B184" s="786" t="str">
        <f>IF('Input-IS Y10'!B184="","",'Input-IS Y10'!B184)</f>
        <v/>
      </c>
      <c r="C184" s="792">
        <f t="shared" si="40"/>
        <v>0</v>
      </c>
      <c r="D184" s="791"/>
      <c r="E184" s="791"/>
      <c r="F184" s="791"/>
      <c r="G184" s="791"/>
      <c r="H184" s="791"/>
      <c r="I184" s="791"/>
      <c r="J184" s="791"/>
    </row>
    <row r="185" spans="1:10" s="781" customFormat="1">
      <c r="A185" s="143"/>
      <c r="B185" s="786" t="str">
        <f>IF('Input-IS Y10'!B185="","",'Input-IS Y10'!B185)</f>
        <v/>
      </c>
      <c r="C185" s="792">
        <f t="shared" si="40"/>
        <v>0</v>
      </c>
      <c r="D185" s="791"/>
      <c r="E185" s="791"/>
      <c r="F185" s="791"/>
      <c r="G185" s="791"/>
      <c r="H185" s="791"/>
      <c r="I185" s="791"/>
      <c r="J185" s="791"/>
    </row>
    <row r="186" spans="1:10" s="781" customFormat="1">
      <c r="A186" s="143"/>
      <c r="B186" s="786" t="str">
        <f>IF('Input-IS Y10'!B186="","",'Input-IS Y10'!B186)</f>
        <v/>
      </c>
      <c r="C186" s="792">
        <f t="shared" si="40"/>
        <v>0</v>
      </c>
      <c r="D186" s="791"/>
      <c r="E186" s="791"/>
      <c r="F186" s="791"/>
      <c r="G186" s="791"/>
      <c r="H186" s="791"/>
      <c r="I186" s="791"/>
      <c r="J186" s="791"/>
    </row>
    <row r="187" spans="1:10" s="781" customFormat="1">
      <c r="A187" s="143"/>
      <c r="B187" s="786" t="str">
        <f>IF('Input-IS Y10'!B187="","",'Input-IS Y10'!B187)</f>
        <v/>
      </c>
      <c r="C187" s="792">
        <f t="shared" si="40"/>
        <v>0</v>
      </c>
      <c r="D187" s="791"/>
      <c r="E187" s="791"/>
      <c r="F187" s="791"/>
      <c r="G187" s="791"/>
      <c r="H187" s="791"/>
      <c r="I187" s="791"/>
      <c r="J187" s="791"/>
    </row>
    <row r="188" spans="1:10" s="781" customFormat="1">
      <c r="A188" s="143"/>
      <c r="B188" s="786" t="str">
        <f>IF('Input-IS Y10'!B188="","",'Input-IS Y10'!B188)</f>
        <v/>
      </c>
      <c r="C188" s="792">
        <f t="shared" si="40"/>
        <v>0</v>
      </c>
      <c r="D188" s="791"/>
      <c r="E188" s="791"/>
      <c r="F188" s="791"/>
      <c r="G188" s="791"/>
      <c r="H188" s="791"/>
      <c r="I188" s="791"/>
      <c r="J188" s="791"/>
    </row>
    <row r="189" spans="1:10" s="781" customFormat="1">
      <c r="A189" s="143"/>
      <c r="B189" s="786" t="str">
        <f>IF('Input-IS Y10'!B189="","",'Input-IS Y10'!B189)</f>
        <v/>
      </c>
      <c r="C189" s="792">
        <f t="shared" si="40"/>
        <v>0</v>
      </c>
      <c r="D189" s="791"/>
      <c r="E189" s="791"/>
      <c r="F189" s="791"/>
      <c r="G189" s="791"/>
      <c r="H189" s="791"/>
      <c r="I189" s="791"/>
      <c r="J189" s="791"/>
    </row>
    <row r="190" spans="1:10" s="781" customFormat="1">
      <c r="A190" s="143"/>
      <c r="B190" s="786" t="str">
        <f>IF('Input-IS Y10'!B190="","",'Input-IS Y10'!B190)</f>
        <v/>
      </c>
      <c r="C190" s="792">
        <f t="shared" si="40"/>
        <v>0</v>
      </c>
      <c r="D190" s="791"/>
      <c r="E190" s="791"/>
      <c r="F190" s="791"/>
      <c r="G190" s="791"/>
      <c r="H190" s="791"/>
      <c r="I190" s="791"/>
      <c r="J190" s="791"/>
    </row>
    <row r="191" spans="1:10" s="781" customFormat="1">
      <c r="A191" s="143"/>
      <c r="B191" s="786" t="str">
        <f>IF('Input-IS Y10'!B191="","",'Input-IS Y10'!B191)</f>
        <v/>
      </c>
      <c r="C191" s="792">
        <f t="shared" si="40"/>
        <v>0</v>
      </c>
      <c r="D191" s="791"/>
      <c r="E191" s="791"/>
      <c r="F191" s="791"/>
      <c r="G191" s="791"/>
      <c r="H191" s="791"/>
      <c r="I191" s="791"/>
      <c r="J191" s="791"/>
    </row>
    <row r="192" spans="1:10" s="781" customFormat="1">
      <c r="A192" s="143"/>
      <c r="B192" s="786" t="str">
        <f>IF('Input-IS Y10'!B192="","",'Input-IS Y10'!B192)</f>
        <v/>
      </c>
      <c r="C192" s="792">
        <f t="shared" si="40"/>
        <v>0</v>
      </c>
      <c r="D192" s="791"/>
      <c r="E192" s="791"/>
      <c r="F192" s="791"/>
      <c r="G192" s="791"/>
      <c r="H192" s="791"/>
      <c r="I192" s="791"/>
      <c r="J192" s="791"/>
    </row>
    <row r="193" spans="1:10" s="781" customFormat="1">
      <c r="A193" s="143"/>
      <c r="B193" s="786" t="str">
        <f>IF('Input-IS Y10'!B193="","",'Input-IS Y10'!B193)</f>
        <v/>
      </c>
      <c r="C193" s="792">
        <f t="shared" si="40"/>
        <v>0</v>
      </c>
      <c r="D193" s="791"/>
      <c r="E193" s="791"/>
      <c r="F193" s="791"/>
      <c r="G193" s="791"/>
      <c r="H193" s="791"/>
      <c r="I193" s="791"/>
      <c r="J193" s="791"/>
    </row>
    <row r="194" spans="1:10" s="781" customFormat="1">
      <c r="A194" s="143"/>
      <c r="B194" s="786" t="str">
        <f>IF('Input-IS Y10'!B194="","",'Input-IS Y10'!B194)</f>
        <v/>
      </c>
      <c r="C194" s="792">
        <f t="shared" si="40"/>
        <v>0</v>
      </c>
      <c r="D194" s="791"/>
      <c r="E194" s="791"/>
      <c r="F194" s="791"/>
      <c r="G194" s="791"/>
      <c r="H194" s="791"/>
      <c r="I194" s="791"/>
      <c r="J194" s="791"/>
    </row>
    <row r="195" spans="1:10" s="781" customFormat="1">
      <c r="A195" s="143"/>
      <c r="B195" s="786" t="str">
        <f>IF('Input-IS Y10'!B195="","",'Input-IS Y10'!B195)</f>
        <v/>
      </c>
      <c r="C195" s="792">
        <f t="shared" si="40"/>
        <v>0</v>
      </c>
      <c r="D195" s="791"/>
      <c r="E195" s="791"/>
      <c r="F195" s="791"/>
      <c r="G195" s="791"/>
      <c r="H195" s="791"/>
      <c r="I195" s="791"/>
      <c r="J195" s="791"/>
    </row>
    <row r="196" spans="1:10" s="781" customFormat="1">
      <c r="A196" s="143"/>
      <c r="B196" s="786" t="str">
        <f>IF('Input-IS Y10'!B196="","",'Input-IS Y10'!B196)</f>
        <v/>
      </c>
      <c r="C196" s="792">
        <f t="shared" si="40"/>
        <v>0</v>
      </c>
      <c r="D196" s="791"/>
      <c r="E196" s="791"/>
      <c r="F196" s="791"/>
      <c r="G196" s="791"/>
      <c r="H196" s="791"/>
      <c r="I196" s="791"/>
      <c r="J196" s="791"/>
    </row>
    <row r="197" spans="1:10" s="781" customFormat="1">
      <c r="A197" s="143"/>
      <c r="B197" s="786" t="str">
        <f>IF('Input-IS Y10'!B197="","",'Input-IS Y10'!B197)</f>
        <v/>
      </c>
      <c r="C197" s="792">
        <f t="shared" si="40"/>
        <v>0</v>
      </c>
      <c r="D197" s="791"/>
      <c r="E197" s="791"/>
      <c r="F197" s="791"/>
      <c r="G197" s="791"/>
      <c r="H197" s="791"/>
      <c r="I197" s="791"/>
      <c r="J197" s="791"/>
    </row>
    <row r="198" spans="1:10" s="781" customFormat="1">
      <c r="A198" s="143"/>
      <c r="B198" s="786" t="str">
        <f>IF('Input-IS Y10'!B198="","",'Input-IS Y10'!B198)</f>
        <v/>
      </c>
      <c r="C198" s="792">
        <f t="shared" si="40"/>
        <v>0</v>
      </c>
      <c r="D198" s="791"/>
      <c r="E198" s="791"/>
      <c r="F198" s="791"/>
      <c r="G198" s="791"/>
      <c r="H198" s="791"/>
      <c r="I198" s="791"/>
      <c r="J198" s="791"/>
    </row>
    <row r="199" spans="1:10" s="781" customFormat="1">
      <c r="A199" s="143"/>
      <c r="B199" s="786" t="str">
        <f>IF('Input-IS Y10'!B199="","",'Input-IS Y10'!B199)</f>
        <v/>
      </c>
      <c r="C199" s="792">
        <f t="shared" si="40"/>
        <v>0</v>
      </c>
      <c r="D199" s="791"/>
      <c r="E199" s="791"/>
      <c r="F199" s="791"/>
      <c r="G199" s="791"/>
      <c r="H199" s="791"/>
      <c r="I199" s="791"/>
      <c r="J199" s="791"/>
    </row>
    <row r="200" spans="1:10" s="781" customFormat="1">
      <c r="A200" s="143"/>
      <c r="B200" s="786" t="str">
        <f>IF('Input-IS Y10'!B200="","",'Input-IS Y10'!B200)</f>
        <v/>
      </c>
      <c r="C200" s="792">
        <f t="shared" si="40"/>
        <v>0</v>
      </c>
      <c r="D200" s="791"/>
      <c r="E200" s="791"/>
      <c r="F200" s="791"/>
      <c r="G200" s="791"/>
      <c r="H200" s="791"/>
      <c r="I200" s="791"/>
      <c r="J200" s="791"/>
    </row>
    <row r="201" spans="1:10" s="781" customFormat="1">
      <c r="A201" s="143"/>
      <c r="B201" s="786" t="str">
        <f>IF('Input-IS Y10'!B201="","",'Input-IS Y10'!B201)</f>
        <v/>
      </c>
      <c r="C201" s="792">
        <f t="shared" si="40"/>
        <v>0</v>
      </c>
      <c r="D201" s="791"/>
      <c r="E201" s="791"/>
      <c r="F201" s="791"/>
      <c r="G201" s="791"/>
      <c r="H201" s="791"/>
      <c r="I201" s="791"/>
      <c r="J201" s="791"/>
    </row>
    <row r="202" spans="1:10" s="781" customFormat="1">
      <c r="A202" s="143"/>
      <c r="B202" s="786" t="str">
        <f>IF('Input-IS Y10'!B202="","",'Input-IS Y10'!B202)</f>
        <v/>
      </c>
      <c r="C202" s="792">
        <f t="shared" si="40"/>
        <v>0</v>
      </c>
      <c r="D202" s="791"/>
      <c r="E202" s="791"/>
      <c r="F202" s="791"/>
      <c r="G202" s="791"/>
      <c r="H202" s="791"/>
      <c r="I202" s="791"/>
      <c r="J202" s="791"/>
    </row>
    <row r="203" spans="1:10">
      <c r="B203" s="313" t="str">
        <f>IF('Input-IS Y10'!B182="","",'Input-IS Y10'!B182)</f>
        <v/>
      </c>
      <c r="C203" s="587">
        <f t="shared" si="39"/>
        <v>0</v>
      </c>
      <c r="D203" s="588"/>
      <c r="E203" s="588"/>
      <c r="F203" s="588"/>
      <c r="G203" s="588"/>
      <c r="H203" s="588"/>
      <c r="I203" s="588"/>
      <c r="J203" s="588"/>
    </row>
    <row r="204" spans="1:10">
      <c r="B204" s="313" t="str">
        <f>IF('Input-IS Y10'!B204="","",'Input-IS Y10'!B204)</f>
        <v/>
      </c>
      <c r="C204" s="587">
        <f t="shared" si="39"/>
        <v>0</v>
      </c>
      <c r="D204" s="588"/>
      <c r="E204" s="588"/>
      <c r="F204" s="588"/>
      <c r="G204" s="588"/>
      <c r="H204" s="588"/>
      <c r="I204" s="588"/>
      <c r="J204" s="588"/>
    </row>
    <row r="205" spans="1:10" s="20" customFormat="1">
      <c r="A205" s="143"/>
      <c r="B205" s="411" t="s">
        <v>217</v>
      </c>
      <c r="C205" s="586">
        <f t="shared" ref="C205:J205" si="41">SUM(C206:C255)</f>
        <v>0</v>
      </c>
      <c r="D205" s="586">
        <f t="shared" si="41"/>
        <v>0</v>
      </c>
      <c r="E205" s="586">
        <f t="shared" si="41"/>
        <v>0</v>
      </c>
      <c r="F205" s="586">
        <f t="shared" si="41"/>
        <v>0</v>
      </c>
      <c r="G205" s="586">
        <f t="shared" si="41"/>
        <v>0</v>
      </c>
      <c r="H205" s="586">
        <f t="shared" si="41"/>
        <v>0</v>
      </c>
      <c r="I205" s="586">
        <f t="shared" si="41"/>
        <v>0</v>
      </c>
      <c r="J205" s="586">
        <f t="shared" si="41"/>
        <v>0</v>
      </c>
    </row>
    <row r="206" spans="1:10" s="20" customFormat="1">
      <c r="A206" s="143"/>
      <c r="B206" s="842" t="str">
        <f>IF(Setup!C44="","",Setup!C44)</f>
        <v>Salaries &amp; Benefits</v>
      </c>
      <c r="C206" s="567"/>
      <c r="D206" s="589" t="str">
        <f>IF(ISERROR(D$19*$C206),"",(D$19*$C206))</f>
        <v/>
      </c>
      <c r="E206" s="589" t="str">
        <f t="shared" ref="E206:J246" si="42">IF(ISERROR(E$19*$C206),"",(E$19*$C206))</f>
        <v/>
      </c>
      <c r="F206" s="589" t="str">
        <f t="shared" si="42"/>
        <v/>
      </c>
      <c r="G206" s="589" t="str">
        <f t="shared" si="42"/>
        <v/>
      </c>
      <c r="H206" s="589">
        <f t="shared" si="42"/>
        <v>0</v>
      </c>
      <c r="I206" s="589">
        <f t="shared" si="42"/>
        <v>0</v>
      </c>
      <c r="J206" s="589">
        <f t="shared" si="42"/>
        <v>0</v>
      </c>
    </row>
    <row r="207" spans="1:10" s="20" customFormat="1">
      <c r="A207" s="143"/>
      <c r="B207" s="842" t="str">
        <f>IF(Setup!C45="","",Setup!C45)</f>
        <v>Rent</v>
      </c>
      <c r="C207" s="567"/>
      <c r="D207" s="589" t="str">
        <f t="shared" ref="D207:D255" si="43">IF(ISERROR(D$19*$C207),"",(D$19*$C207))</f>
        <v/>
      </c>
      <c r="E207" s="589" t="str">
        <f t="shared" si="42"/>
        <v/>
      </c>
      <c r="F207" s="589" t="str">
        <f t="shared" si="42"/>
        <v/>
      </c>
      <c r="G207" s="589" t="str">
        <f t="shared" si="42"/>
        <v/>
      </c>
      <c r="H207" s="589">
        <f t="shared" si="42"/>
        <v>0</v>
      </c>
      <c r="I207" s="589">
        <f t="shared" si="42"/>
        <v>0</v>
      </c>
      <c r="J207" s="589">
        <f t="shared" si="42"/>
        <v>0</v>
      </c>
    </row>
    <row r="208" spans="1:10" s="20" customFormat="1">
      <c r="A208" s="143"/>
      <c r="B208" s="842" t="str">
        <f>IF(Setup!C46="","",Setup!C46)</f>
        <v>Utilities</v>
      </c>
      <c r="C208" s="567"/>
      <c r="D208" s="589" t="str">
        <f t="shared" si="43"/>
        <v/>
      </c>
      <c r="E208" s="589" t="str">
        <f t="shared" si="42"/>
        <v/>
      </c>
      <c r="F208" s="589" t="str">
        <f t="shared" si="42"/>
        <v/>
      </c>
      <c r="G208" s="589" t="str">
        <f t="shared" si="42"/>
        <v/>
      </c>
      <c r="H208" s="589">
        <f t="shared" si="42"/>
        <v>0</v>
      </c>
      <c r="I208" s="589">
        <f t="shared" si="42"/>
        <v>0</v>
      </c>
      <c r="J208" s="589">
        <f t="shared" si="42"/>
        <v>0</v>
      </c>
    </row>
    <row r="209" spans="1:10" s="20" customFormat="1">
      <c r="A209" s="143"/>
      <c r="B209" s="842" t="str">
        <f>IF(Setup!C47="","",Setup!C47)</f>
        <v>Communication</v>
      </c>
      <c r="C209" s="567"/>
      <c r="D209" s="589" t="str">
        <f t="shared" si="43"/>
        <v/>
      </c>
      <c r="E209" s="589" t="str">
        <f t="shared" si="42"/>
        <v/>
      </c>
      <c r="F209" s="589" t="str">
        <f t="shared" si="42"/>
        <v/>
      </c>
      <c r="G209" s="589" t="str">
        <f t="shared" si="42"/>
        <v/>
      </c>
      <c r="H209" s="589">
        <f t="shared" si="42"/>
        <v>0</v>
      </c>
      <c r="I209" s="589">
        <f t="shared" si="42"/>
        <v>0</v>
      </c>
      <c r="J209" s="589">
        <f t="shared" si="42"/>
        <v>0</v>
      </c>
    </row>
    <row r="210" spans="1:10" s="20" customFormat="1">
      <c r="A210" s="143"/>
      <c r="B210" s="842" t="str">
        <f>IF(Setup!C48="","",Setup!C48)</f>
        <v>Supplies and Other Office Expenses</v>
      </c>
      <c r="C210" s="567"/>
      <c r="D210" s="589" t="str">
        <f t="shared" si="43"/>
        <v/>
      </c>
      <c r="E210" s="589" t="str">
        <f t="shared" si="42"/>
        <v/>
      </c>
      <c r="F210" s="589" t="str">
        <f t="shared" si="42"/>
        <v/>
      </c>
      <c r="G210" s="589" t="str">
        <f t="shared" si="42"/>
        <v/>
      </c>
      <c r="H210" s="589">
        <f t="shared" si="42"/>
        <v>0</v>
      </c>
      <c r="I210" s="589">
        <f t="shared" si="42"/>
        <v>0</v>
      </c>
      <c r="J210" s="589">
        <f t="shared" si="42"/>
        <v>0</v>
      </c>
    </row>
    <row r="211" spans="1:10" s="20" customFormat="1">
      <c r="A211" s="143"/>
      <c r="B211" s="842" t="str">
        <f>IF(Setup!C49="","",Setup!C49)</f>
        <v>Travel</v>
      </c>
      <c r="C211" s="567"/>
      <c r="D211" s="589" t="str">
        <f t="shared" si="43"/>
        <v/>
      </c>
      <c r="E211" s="589" t="str">
        <f t="shared" si="42"/>
        <v/>
      </c>
      <c r="F211" s="589" t="str">
        <f t="shared" si="42"/>
        <v/>
      </c>
      <c r="G211" s="589" t="str">
        <f t="shared" si="42"/>
        <v/>
      </c>
      <c r="H211" s="589">
        <f t="shared" si="42"/>
        <v>0</v>
      </c>
      <c r="I211" s="589">
        <f t="shared" si="42"/>
        <v>0</v>
      </c>
      <c r="J211" s="589">
        <f t="shared" si="42"/>
        <v>0</v>
      </c>
    </row>
    <row r="212" spans="1:10" s="20" customFormat="1">
      <c r="A212" s="143"/>
      <c r="B212" s="842" t="str">
        <f>IF(Setup!C50="","",Setup!C50)</f>
        <v>Insurance</v>
      </c>
      <c r="C212" s="567"/>
      <c r="D212" s="589" t="str">
        <f t="shared" si="43"/>
        <v/>
      </c>
      <c r="E212" s="589" t="str">
        <f t="shared" si="42"/>
        <v/>
      </c>
      <c r="F212" s="589" t="str">
        <f t="shared" si="42"/>
        <v/>
      </c>
      <c r="G212" s="589" t="str">
        <f t="shared" si="42"/>
        <v/>
      </c>
      <c r="H212" s="589">
        <f t="shared" si="42"/>
        <v>0</v>
      </c>
      <c r="I212" s="589">
        <f t="shared" si="42"/>
        <v>0</v>
      </c>
      <c r="J212" s="589">
        <f t="shared" si="42"/>
        <v>0</v>
      </c>
    </row>
    <row r="213" spans="1:10" s="20" customFormat="1">
      <c r="A213" s="143"/>
      <c r="B213" s="842" t="str">
        <f>IF(Setup!C51="","",Setup!C51)</f>
        <v>Board Meetings</v>
      </c>
      <c r="C213" s="567"/>
      <c r="D213" s="589" t="str">
        <f t="shared" si="43"/>
        <v/>
      </c>
      <c r="E213" s="589" t="str">
        <f t="shared" si="42"/>
        <v/>
      </c>
      <c r="F213" s="589" t="str">
        <f t="shared" si="42"/>
        <v/>
      </c>
      <c r="G213" s="589" t="str">
        <f t="shared" si="42"/>
        <v/>
      </c>
      <c r="H213" s="589">
        <f t="shared" si="42"/>
        <v>0</v>
      </c>
      <c r="I213" s="589">
        <f t="shared" si="42"/>
        <v>0</v>
      </c>
      <c r="J213" s="589">
        <f t="shared" si="42"/>
        <v>0</v>
      </c>
    </row>
    <row r="214" spans="1:10" s="20" customFormat="1">
      <c r="A214" s="143"/>
      <c r="B214" s="842" t="str">
        <f>IF(Setup!C52="","",Setup!C52)</f>
        <v>Equipment</v>
      </c>
      <c r="C214" s="567"/>
      <c r="D214" s="589" t="str">
        <f t="shared" si="43"/>
        <v/>
      </c>
      <c r="E214" s="589" t="str">
        <f t="shared" si="42"/>
        <v/>
      </c>
      <c r="F214" s="589" t="str">
        <f t="shared" si="42"/>
        <v/>
      </c>
      <c r="G214" s="589" t="str">
        <f t="shared" si="42"/>
        <v/>
      </c>
      <c r="H214" s="589">
        <f t="shared" si="42"/>
        <v>0</v>
      </c>
      <c r="I214" s="589">
        <f t="shared" si="42"/>
        <v>0</v>
      </c>
      <c r="J214" s="589">
        <f t="shared" si="42"/>
        <v>0</v>
      </c>
    </row>
    <row r="215" spans="1:10" s="783" customFormat="1">
      <c r="A215" s="143"/>
      <c r="B215" s="842" t="str">
        <f>IF(Setup!C53="","",Setup!C53)</f>
        <v/>
      </c>
      <c r="C215" s="791"/>
      <c r="D215" s="800" t="str">
        <f>IF(ISERROR(D$19*$C215),"",(D$19*$C215))</f>
        <v/>
      </c>
      <c r="E215" s="800" t="str">
        <f t="shared" si="42"/>
        <v/>
      </c>
      <c r="F215" s="800" t="str">
        <f t="shared" si="42"/>
        <v/>
      </c>
      <c r="G215" s="800" t="str">
        <f t="shared" si="42"/>
        <v/>
      </c>
      <c r="H215" s="800">
        <f t="shared" si="42"/>
        <v>0</v>
      </c>
      <c r="I215" s="800">
        <f t="shared" si="42"/>
        <v>0</v>
      </c>
      <c r="J215" s="800">
        <f t="shared" si="42"/>
        <v>0</v>
      </c>
    </row>
    <row r="216" spans="1:10" s="783" customFormat="1">
      <c r="A216" s="143"/>
      <c r="B216" s="842" t="str">
        <f>IF(Setup!C54="","",Setup!C54)</f>
        <v/>
      </c>
      <c r="C216" s="791"/>
      <c r="D216" s="800" t="str">
        <f t="shared" si="43"/>
        <v/>
      </c>
      <c r="E216" s="800" t="str">
        <f t="shared" si="42"/>
        <v/>
      </c>
      <c r="F216" s="800" t="str">
        <f t="shared" si="42"/>
        <v/>
      </c>
      <c r="G216" s="800" t="str">
        <f t="shared" si="42"/>
        <v/>
      </c>
      <c r="H216" s="800">
        <f t="shared" si="42"/>
        <v>0</v>
      </c>
      <c r="I216" s="800">
        <f t="shared" si="42"/>
        <v>0</v>
      </c>
      <c r="J216" s="800">
        <f t="shared" si="42"/>
        <v>0</v>
      </c>
    </row>
    <row r="217" spans="1:10" s="783" customFormat="1">
      <c r="A217" s="143"/>
      <c r="B217" s="842" t="str">
        <f>IF(Setup!C55="","",Setup!C55)</f>
        <v/>
      </c>
      <c r="C217" s="791"/>
      <c r="D217" s="800" t="str">
        <f t="shared" si="43"/>
        <v/>
      </c>
      <c r="E217" s="800" t="str">
        <f t="shared" si="42"/>
        <v/>
      </c>
      <c r="F217" s="800" t="str">
        <f t="shared" si="42"/>
        <v/>
      </c>
      <c r="G217" s="800" t="str">
        <f t="shared" si="42"/>
        <v/>
      </c>
      <c r="H217" s="800">
        <f t="shared" si="42"/>
        <v>0</v>
      </c>
      <c r="I217" s="800">
        <f t="shared" si="42"/>
        <v>0</v>
      </c>
      <c r="J217" s="800">
        <f t="shared" si="42"/>
        <v>0</v>
      </c>
    </row>
    <row r="218" spans="1:10" s="783" customFormat="1">
      <c r="A218" s="143"/>
      <c r="B218" s="842" t="str">
        <f>IF(Setup!C56="","",Setup!C56)</f>
        <v/>
      </c>
      <c r="C218" s="791"/>
      <c r="D218" s="800" t="str">
        <f t="shared" si="43"/>
        <v/>
      </c>
      <c r="E218" s="800" t="str">
        <f t="shared" si="42"/>
        <v/>
      </c>
      <c r="F218" s="800" t="str">
        <f t="shared" si="42"/>
        <v/>
      </c>
      <c r="G218" s="800" t="str">
        <f t="shared" si="42"/>
        <v/>
      </c>
      <c r="H218" s="800">
        <f t="shared" si="42"/>
        <v>0</v>
      </c>
      <c r="I218" s="800">
        <f t="shared" si="42"/>
        <v>0</v>
      </c>
      <c r="J218" s="800">
        <f t="shared" si="42"/>
        <v>0</v>
      </c>
    </row>
    <row r="219" spans="1:10" s="783" customFormat="1">
      <c r="A219" s="143"/>
      <c r="B219" s="842" t="str">
        <f>IF(Setup!C57="","",Setup!C57)</f>
        <v/>
      </c>
      <c r="C219" s="791"/>
      <c r="D219" s="800" t="str">
        <f t="shared" si="43"/>
        <v/>
      </c>
      <c r="E219" s="800" t="str">
        <f t="shared" si="42"/>
        <v/>
      </c>
      <c r="F219" s="800" t="str">
        <f t="shared" si="42"/>
        <v/>
      </c>
      <c r="G219" s="800" t="str">
        <f t="shared" si="42"/>
        <v/>
      </c>
      <c r="H219" s="800">
        <f t="shared" si="42"/>
        <v>0</v>
      </c>
      <c r="I219" s="800">
        <f t="shared" si="42"/>
        <v>0</v>
      </c>
      <c r="J219" s="800">
        <f t="shared" si="42"/>
        <v>0</v>
      </c>
    </row>
    <row r="220" spans="1:10" s="783" customFormat="1">
      <c r="A220" s="143"/>
      <c r="B220" s="842" t="str">
        <f>IF(Setup!C58="","",Setup!C58)</f>
        <v/>
      </c>
      <c r="C220" s="791"/>
      <c r="D220" s="800" t="str">
        <f t="shared" si="43"/>
        <v/>
      </c>
      <c r="E220" s="800" t="str">
        <f t="shared" si="42"/>
        <v/>
      </c>
      <c r="F220" s="800" t="str">
        <f t="shared" si="42"/>
        <v/>
      </c>
      <c r="G220" s="800" t="str">
        <f t="shared" si="42"/>
        <v/>
      </c>
      <c r="H220" s="800">
        <f t="shared" si="42"/>
        <v>0</v>
      </c>
      <c r="I220" s="800">
        <f t="shared" si="42"/>
        <v>0</v>
      </c>
      <c r="J220" s="800">
        <f t="shared" si="42"/>
        <v>0</v>
      </c>
    </row>
    <row r="221" spans="1:10" s="783" customFormat="1">
      <c r="A221" s="143"/>
      <c r="B221" s="842" t="str">
        <f>IF(Setup!C59="","",Setup!C59)</f>
        <v/>
      </c>
      <c r="C221" s="791"/>
      <c r="D221" s="800" t="str">
        <f t="shared" si="43"/>
        <v/>
      </c>
      <c r="E221" s="800" t="str">
        <f t="shared" si="42"/>
        <v/>
      </c>
      <c r="F221" s="800" t="str">
        <f t="shared" si="42"/>
        <v/>
      </c>
      <c r="G221" s="800" t="str">
        <f t="shared" si="42"/>
        <v/>
      </c>
      <c r="H221" s="800">
        <f t="shared" si="42"/>
        <v>0</v>
      </c>
      <c r="I221" s="800">
        <f t="shared" si="42"/>
        <v>0</v>
      </c>
      <c r="J221" s="800">
        <f t="shared" si="42"/>
        <v>0</v>
      </c>
    </row>
    <row r="222" spans="1:10" s="783" customFormat="1">
      <c r="A222" s="143"/>
      <c r="B222" s="842" t="str">
        <f>IF(Setup!C60="","",Setup!C60)</f>
        <v/>
      </c>
      <c r="C222" s="791"/>
      <c r="D222" s="800" t="str">
        <f t="shared" si="43"/>
        <v/>
      </c>
      <c r="E222" s="800" t="str">
        <f t="shared" si="42"/>
        <v/>
      </c>
      <c r="F222" s="800" t="str">
        <f t="shared" si="42"/>
        <v/>
      </c>
      <c r="G222" s="800" t="str">
        <f t="shared" si="42"/>
        <v/>
      </c>
      <c r="H222" s="800">
        <f t="shared" si="42"/>
        <v>0</v>
      </c>
      <c r="I222" s="800">
        <f t="shared" si="42"/>
        <v>0</v>
      </c>
      <c r="J222" s="800">
        <f t="shared" si="42"/>
        <v>0</v>
      </c>
    </row>
    <row r="223" spans="1:10" s="783" customFormat="1">
      <c r="A223" s="143"/>
      <c r="B223" s="842" t="str">
        <f>IF(Setup!C61="","",Setup!C61)</f>
        <v/>
      </c>
      <c r="C223" s="791"/>
      <c r="D223" s="800" t="str">
        <f t="shared" si="43"/>
        <v/>
      </c>
      <c r="E223" s="800" t="str">
        <f t="shared" si="42"/>
        <v/>
      </c>
      <c r="F223" s="800" t="str">
        <f t="shared" si="42"/>
        <v/>
      </c>
      <c r="G223" s="800" t="str">
        <f t="shared" si="42"/>
        <v/>
      </c>
      <c r="H223" s="800">
        <f t="shared" si="42"/>
        <v>0</v>
      </c>
      <c r="I223" s="800">
        <f t="shared" si="42"/>
        <v>0</v>
      </c>
      <c r="J223" s="800">
        <f t="shared" si="42"/>
        <v>0</v>
      </c>
    </row>
    <row r="224" spans="1:10" s="783" customFormat="1">
      <c r="A224" s="143"/>
      <c r="B224" s="842" t="str">
        <f>IF(Setup!C62="","",Setup!C62)</f>
        <v/>
      </c>
      <c r="C224" s="791"/>
      <c r="D224" s="800" t="str">
        <f>IF(ISERROR(D$19*$C224),"",(D$19*$C224))</f>
        <v/>
      </c>
      <c r="E224" s="800" t="str">
        <f t="shared" si="42"/>
        <v/>
      </c>
      <c r="F224" s="800" t="str">
        <f t="shared" si="42"/>
        <v/>
      </c>
      <c r="G224" s="800" t="str">
        <f t="shared" si="42"/>
        <v/>
      </c>
      <c r="H224" s="800">
        <f t="shared" si="42"/>
        <v>0</v>
      </c>
      <c r="I224" s="800">
        <f t="shared" si="42"/>
        <v>0</v>
      </c>
      <c r="J224" s="800">
        <f t="shared" si="42"/>
        <v>0</v>
      </c>
    </row>
    <row r="225" spans="1:10" s="783" customFormat="1">
      <c r="A225" s="143"/>
      <c r="B225" s="842" t="str">
        <f>IF(Setup!C63="","",Setup!C63)</f>
        <v/>
      </c>
      <c r="C225" s="791"/>
      <c r="D225" s="800" t="str">
        <f t="shared" si="43"/>
        <v/>
      </c>
      <c r="E225" s="800" t="str">
        <f t="shared" si="42"/>
        <v/>
      </c>
      <c r="F225" s="800" t="str">
        <f t="shared" si="42"/>
        <v/>
      </c>
      <c r="G225" s="800" t="str">
        <f t="shared" si="42"/>
        <v/>
      </c>
      <c r="H225" s="800">
        <f t="shared" si="42"/>
        <v>0</v>
      </c>
      <c r="I225" s="800">
        <f t="shared" si="42"/>
        <v>0</v>
      </c>
      <c r="J225" s="800">
        <f t="shared" si="42"/>
        <v>0</v>
      </c>
    </row>
    <row r="226" spans="1:10" s="783" customFormat="1">
      <c r="A226" s="143"/>
      <c r="B226" s="842" t="str">
        <f>IF(Setup!C64="","",Setup!C64)</f>
        <v/>
      </c>
      <c r="C226" s="791"/>
      <c r="D226" s="800" t="str">
        <f t="shared" si="43"/>
        <v/>
      </c>
      <c r="E226" s="800" t="str">
        <f t="shared" si="42"/>
        <v/>
      </c>
      <c r="F226" s="800" t="str">
        <f t="shared" si="42"/>
        <v/>
      </c>
      <c r="G226" s="800" t="str">
        <f t="shared" si="42"/>
        <v/>
      </c>
      <c r="H226" s="800">
        <f t="shared" si="42"/>
        <v>0</v>
      </c>
      <c r="I226" s="800">
        <f t="shared" si="42"/>
        <v>0</v>
      </c>
      <c r="J226" s="800">
        <f t="shared" si="42"/>
        <v>0</v>
      </c>
    </row>
    <row r="227" spans="1:10" s="783" customFormat="1">
      <c r="A227" s="143"/>
      <c r="B227" s="842" t="str">
        <f>IF(Setup!C65="","",Setup!C65)</f>
        <v/>
      </c>
      <c r="C227" s="791"/>
      <c r="D227" s="800" t="str">
        <f t="shared" si="43"/>
        <v/>
      </c>
      <c r="E227" s="800" t="str">
        <f t="shared" si="42"/>
        <v/>
      </c>
      <c r="F227" s="800" t="str">
        <f t="shared" si="42"/>
        <v/>
      </c>
      <c r="G227" s="800" t="str">
        <f t="shared" si="42"/>
        <v/>
      </c>
      <c r="H227" s="800">
        <f t="shared" si="42"/>
        <v>0</v>
      </c>
      <c r="I227" s="800">
        <f t="shared" si="42"/>
        <v>0</v>
      </c>
      <c r="J227" s="800">
        <f t="shared" si="42"/>
        <v>0</v>
      </c>
    </row>
    <row r="228" spans="1:10" s="783" customFormat="1">
      <c r="A228" s="143"/>
      <c r="B228" s="842" t="str">
        <f>IF(Setup!C66="","",Setup!C66)</f>
        <v/>
      </c>
      <c r="C228" s="791"/>
      <c r="D228" s="800" t="str">
        <f t="shared" si="43"/>
        <v/>
      </c>
      <c r="E228" s="800" t="str">
        <f t="shared" si="42"/>
        <v/>
      </c>
      <c r="F228" s="800" t="str">
        <f t="shared" si="42"/>
        <v/>
      </c>
      <c r="G228" s="800" t="str">
        <f t="shared" si="42"/>
        <v/>
      </c>
      <c r="H228" s="800">
        <f t="shared" si="42"/>
        <v>0</v>
      </c>
      <c r="I228" s="800">
        <f t="shared" si="42"/>
        <v>0</v>
      </c>
      <c r="J228" s="800">
        <f t="shared" si="42"/>
        <v>0</v>
      </c>
    </row>
    <row r="229" spans="1:10" s="783" customFormat="1">
      <c r="A229" s="143"/>
      <c r="B229" s="842" t="str">
        <f>IF(Setup!C67="","",Setup!C67)</f>
        <v/>
      </c>
      <c r="C229" s="791"/>
      <c r="D229" s="800" t="str">
        <f t="shared" si="43"/>
        <v/>
      </c>
      <c r="E229" s="800" t="str">
        <f t="shared" si="42"/>
        <v/>
      </c>
      <c r="F229" s="800" t="str">
        <f t="shared" si="42"/>
        <v/>
      </c>
      <c r="G229" s="800" t="str">
        <f t="shared" si="42"/>
        <v/>
      </c>
      <c r="H229" s="800">
        <f t="shared" si="42"/>
        <v>0</v>
      </c>
      <c r="I229" s="800">
        <f t="shared" si="42"/>
        <v>0</v>
      </c>
      <c r="J229" s="800">
        <f t="shared" si="42"/>
        <v>0</v>
      </c>
    </row>
    <row r="230" spans="1:10" s="783" customFormat="1">
      <c r="A230" s="143"/>
      <c r="B230" s="842" t="str">
        <f>IF(Setup!C68="","",Setup!C68)</f>
        <v/>
      </c>
      <c r="C230" s="791"/>
      <c r="D230" s="800" t="str">
        <f t="shared" si="43"/>
        <v/>
      </c>
      <c r="E230" s="800" t="str">
        <f t="shared" si="42"/>
        <v/>
      </c>
      <c r="F230" s="800" t="str">
        <f t="shared" si="42"/>
        <v/>
      </c>
      <c r="G230" s="800" t="str">
        <f t="shared" si="42"/>
        <v/>
      </c>
      <c r="H230" s="800">
        <f t="shared" si="42"/>
        <v>0</v>
      </c>
      <c r="I230" s="800">
        <f t="shared" si="42"/>
        <v>0</v>
      </c>
      <c r="J230" s="800">
        <f t="shared" si="42"/>
        <v>0</v>
      </c>
    </row>
    <row r="231" spans="1:10" s="783" customFormat="1">
      <c r="A231" s="143"/>
      <c r="B231" s="842" t="str">
        <f>IF(Setup!C69="","",Setup!C69)</f>
        <v/>
      </c>
      <c r="C231" s="791"/>
      <c r="D231" s="800" t="str">
        <f t="shared" si="43"/>
        <v/>
      </c>
      <c r="E231" s="800" t="str">
        <f t="shared" si="42"/>
        <v/>
      </c>
      <c r="F231" s="800" t="str">
        <f t="shared" si="42"/>
        <v/>
      </c>
      <c r="G231" s="800" t="str">
        <f t="shared" si="42"/>
        <v/>
      </c>
      <c r="H231" s="800">
        <f t="shared" si="42"/>
        <v>0</v>
      </c>
      <c r="I231" s="800">
        <f t="shared" si="42"/>
        <v>0</v>
      </c>
      <c r="J231" s="800">
        <f t="shared" si="42"/>
        <v>0</v>
      </c>
    </row>
    <row r="232" spans="1:10" s="783" customFormat="1">
      <c r="A232" s="143"/>
      <c r="B232" s="842" t="str">
        <f>IF(Setup!C70="","",Setup!C70)</f>
        <v/>
      </c>
      <c r="C232" s="791"/>
      <c r="D232" s="800" t="str">
        <f>IF(ISERROR(D$19*$C232),"",(D$19*$C232))</f>
        <v/>
      </c>
      <c r="E232" s="800" t="str">
        <f t="shared" si="42"/>
        <v/>
      </c>
      <c r="F232" s="800" t="str">
        <f t="shared" si="42"/>
        <v/>
      </c>
      <c r="G232" s="800" t="str">
        <f t="shared" si="42"/>
        <v/>
      </c>
      <c r="H232" s="800">
        <f t="shared" si="42"/>
        <v>0</v>
      </c>
      <c r="I232" s="800">
        <f t="shared" si="42"/>
        <v>0</v>
      </c>
      <c r="J232" s="800">
        <f t="shared" si="42"/>
        <v>0</v>
      </c>
    </row>
    <row r="233" spans="1:10" s="783" customFormat="1">
      <c r="A233" s="143"/>
      <c r="B233" s="842" t="str">
        <f>IF(Setup!C71="","",Setup!C71)</f>
        <v/>
      </c>
      <c r="C233" s="791"/>
      <c r="D233" s="800" t="str">
        <f t="shared" si="43"/>
        <v/>
      </c>
      <c r="E233" s="800" t="str">
        <f t="shared" si="42"/>
        <v/>
      </c>
      <c r="F233" s="800" t="str">
        <f t="shared" si="42"/>
        <v/>
      </c>
      <c r="G233" s="800" t="str">
        <f t="shared" si="42"/>
        <v/>
      </c>
      <c r="H233" s="800">
        <f t="shared" si="42"/>
        <v>0</v>
      </c>
      <c r="I233" s="800">
        <f t="shared" si="42"/>
        <v>0</v>
      </c>
      <c r="J233" s="800">
        <f t="shared" si="42"/>
        <v>0</v>
      </c>
    </row>
    <row r="234" spans="1:10" s="783" customFormat="1">
      <c r="A234" s="143"/>
      <c r="B234" s="842" t="str">
        <f>IF(Setup!C72="","",Setup!C72)</f>
        <v/>
      </c>
      <c r="C234" s="791"/>
      <c r="D234" s="800" t="str">
        <f t="shared" si="43"/>
        <v/>
      </c>
      <c r="E234" s="800" t="str">
        <f t="shared" si="42"/>
        <v/>
      </c>
      <c r="F234" s="800" t="str">
        <f t="shared" si="42"/>
        <v/>
      </c>
      <c r="G234" s="800" t="str">
        <f t="shared" si="42"/>
        <v/>
      </c>
      <c r="H234" s="800">
        <f t="shared" si="42"/>
        <v>0</v>
      </c>
      <c r="I234" s="800">
        <f t="shared" si="42"/>
        <v>0</v>
      </c>
      <c r="J234" s="800">
        <f t="shared" si="42"/>
        <v>0</v>
      </c>
    </row>
    <row r="235" spans="1:10" s="783" customFormat="1">
      <c r="A235" s="143"/>
      <c r="B235" s="842" t="str">
        <f>IF(Setup!C73="","",Setup!C73)</f>
        <v/>
      </c>
      <c r="C235" s="791"/>
      <c r="D235" s="800" t="str">
        <f t="shared" si="43"/>
        <v/>
      </c>
      <c r="E235" s="800" t="str">
        <f t="shared" si="42"/>
        <v/>
      </c>
      <c r="F235" s="800" t="str">
        <f t="shared" si="42"/>
        <v/>
      </c>
      <c r="G235" s="800" t="str">
        <f t="shared" si="42"/>
        <v/>
      </c>
      <c r="H235" s="800">
        <f t="shared" si="42"/>
        <v>0</v>
      </c>
      <c r="I235" s="800">
        <f t="shared" si="42"/>
        <v>0</v>
      </c>
      <c r="J235" s="800">
        <f t="shared" si="42"/>
        <v>0</v>
      </c>
    </row>
    <row r="236" spans="1:10" s="783" customFormat="1">
      <c r="A236" s="143"/>
      <c r="B236" s="842" t="str">
        <f>IF(Setup!C74="","",Setup!C74)</f>
        <v/>
      </c>
      <c r="C236" s="791"/>
      <c r="D236" s="800" t="str">
        <f t="shared" si="43"/>
        <v/>
      </c>
      <c r="E236" s="800" t="str">
        <f t="shared" si="42"/>
        <v/>
      </c>
      <c r="F236" s="800" t="str">
        <f t="shared" si="42"/>
        <v/>
      </c>
      <c r="G236" s="800" t="str">
        <f t="shared" si="42"/>
        <v/>
      </c>
      <c r="H236" s="800">
        <f t="shared" si="42"/>
        <v>0</v>
      </c>
      <c r="I236" s="800">
        <f t="shared" si="42"/>
        <v>0</v>
      </c>
      <c r="J236" s="800">
        <f t="shared" si="42"/>
        <v>0</v>
      </c>
    </row>
    <row r="237" spans="1:10" s="783" customFormat="1">
      <c r="A237" s="143"/>
      <c r="B237" s="842" t="str">
        <f>IF(Setup!C75="","",Setup!C75)</f>
        <v/>
      </c>
      <c r="C237" s="791"/>
      <c r="D237" s="800" t="str">
        <f t="shared" si="43"/>
        <v/>
      </c>
      <c r="E237" s="800" t="str">
        <f t="shared" si="42"/>
        <v/>
      </c>
      <c r="F237" s="800" t="str">
        <f t="shared" si="42"/>
        <v/>
      </c>
      <c r="G237" s="800" t="str">
        <f t="shared" si="42"/>
        <v/>
      </c>
      <c r="H237" s="800">
        <f t="shared" si="42"/>
        <v>0</v>
      </c>
      <c r="I237" s="800">
        <f t="shared" si="42"/>
        <v>0</v>
      </c>
      <c r="J237" s="800">
        <f t="shared" si="42"/>
        <v>0</v>
      </c>
    </row>
    <row r="238" spans="1:10" s="783" customFormat="1">
      <c r="A238" s="143"/>
      <c r="B238" s="842" t="str">
        <f>IF(Setup!C76="","",Setup!C76)</f>
        <v/>
      </c>
      <c r="C238" s="791"/>
      <c r="D238" s="800" t="str">
        <f t="shared" si="43"/>
        <v/>
      </c>
      <c r="E238" s="800" t="str">
        <f t="shared" si="42"/>
        <v/>
      </c>
      <c r="F238" s="800" t="str">
        <f t="shared" si="42"/>
        <v/>
      </c>
      <c r="G238" s="800" t="str">
        <f t="shared" si="42"/>
        <v/>
      </c>
      <c r="H238" s="800">
        <f t="shared" si="42"/>
        <v>0</v>
      </c>
      <c r="I238" s="800">
        <f t="shared" si="42"/>
        <v>0</v>
      </c>
      <c r="J238" s="800">
        <f t="shared" si="42"/>
        <v>0</v>
      </c>
    </row>
    <row r="239" spans="1:10" s="783" customFormat="1">
      <c r="A239" s="143"/>
      <c r="B239" s="842" t="str">
        <f>IF(Setup!C77="","",Setup!C77)</f>
        <v/>
      </c>
      <c r="C239" s="791"/>
      <c r="D239" s="800" t="str">
        <f t="shared" si="43"/>
        <v/>
      </c>
      <c r="E239" s="800" t="str">
        <f t="shared" si="42"/>
        <v/>
      </c>
      <c r="F239" s="800" t="str">
        <f t="shared" si="42"/>
        <v/>
      </c>
      <c r="G239" s="800" t="str">
        <f t="shared" si="42"/>
        <v/>
      </c>
      <c r="H239" s="800">
        <f t="shared" si="42"/>
        <v>0</v>
      </c>
      <c r="I239" s="800">
        <f t="shared" si="42"/>
        <v>0</v>
      </c>
      <c r="J239" s="800">
        <f t="shared" si="42"/>
        <v>0</v>
      </c>
    </row>
    <row r="240" spans="1:10" s="783" customFormat="1">
      <c r="A240" s="143"/>
      <c r="B240" s="842" t="str">
        <f>IF(Setup!C78="","",Setup!C78)</f>
        <v/>
      </c>
      <c r="C240" s="791"/>
      <c r="D240" s="800" t="str">
        <f t="shared" si="43"/>
        <v/>
      </c>
      <c r="E240" s="800" t="str">
        <f t="shared" si="42"/>
        <v/>
      </c>
      <c r="F240" s="800" t="str">
        <f t="shared" si="42"/>
        <v/>
      </c>
      <c r="G240" s="800" t="str">
        <f t="shared" si="42"/>
        <v/>
      </c>
      <c r="H240" s="800">
        <f t="shared" si="42"/>
        <v>0</v>
      </c>
      <c r="I240" s="800">
        <f t="shared" si="42"/>
        <v>0</v>
      </c>
      <c r="J240" s="800">
        <f t="shared" si="42"/>
        <v>0</v>
      </c>
    </row>
    <row r="241" spans="1:10" s="783" customFormat="1">
      <c r="A241" s="143"/>
      <c r="B241" s="842" t="str">
        <f>IF(Setup!C79="","",Setup!C79)</f>
        <v/>
      </c>
      <c r="C241" s="791"/>
      <c r="D241" s="800" t="str">
        <f>IF(ISERROR(D$19*$C241),"",(D$19*$C241))</f>
        <v/>
      </c>
      <c r="E241" s="800" t="str">
        <f t="shared" si="42"/>
        <v/>
      </c>
      <c r="F241" s="800" t="str">
        <f t="shared" si="42"/>
        <v/>
      </c>
      <c r="G241" s="800" t="str">
        <f t="shared" si="42"/>
        <v/>
      </c>
      <c r="H241" s="800">
        <f t="shared" si="42"/>
        <v>0</v>
      </c>
      <c r="I241" s="800">
        <f t="shared" si="42"/>
        <v>0</v>
      </c>
      <c r="J241" s="800">
        <f t="shared" si="42"/>
        <v>0</v>
      </c>
    </row>
    <row r="242" spans="1:10" s="783" customFormat="1">
      <c r="A242" s="143"/>
      <c r="B242" s="842" t="str">
        <f>IF(Setup!C80="","",Setup!C80)</f>
        <v/>
      </c>
      <c r="C242" s="791"/>
      <c r="D242" s="800" t="str">
        <f t="shared" si="43"/>
        <v/>
      </c>
      <c r="E242" s="800" t="str">
        <f t="shared" si="42"/>
        <v/>
      </c>
      <c r="F242" s="800" t="str">
        <f t="shared" si="42"/>
        <v/>
      </c>
      <c r="G242" s="800" t="str">
        <f t="shared" si="42"/>
        <v/>
      </c>
      <c r="H242" s="800">
        <f t="shared" si="42"/>
        <v>0</v>
      </c>
      <c r="I242" s="800">
        <f t="shared" si="42"/>
        <v>0</v>
      </c>
      <c r="J242" s="800">
        <f t="shared" si="42"/>
        <v>0</v>
      </c>
    </row>
    <row r="243" spans="1:10" s="783" customFormat="1">
      <c r="A243" s="143"/>
      <c r="B243" s="842" t="str">
        <f>IF(Setup!C81="","",Setup!C81)</f>
        <v/>
      </c>
      <c r="C243" s="791"/>
      <c r="D243" s="800" t="str">
        <f t="shared" si="43"/>
        <v/>
      </c>
      <c r="E243" s="800" t="str">
        <f t="shared" si="42"/>
        <v/>
      </c>
      <c r="F243" s="800" t="str">
        <f t="shared" si="42"/>
        <v/>
      </c>
      <c r="G243" s="800" t="str">
        <f t="shared" si="42"/>
        <v/>
      </c>
      <c r="H243" s="800">
        <f t="shared" si="42"/>
        <v>0</v>
      </c>
      <c r="I243" s="800">
        <f t="shared" si="42"/>
        <v>0</v>
      </c>
      <c r="J243" s="800">
        <f t="shared" si="42"/>
        <v>0</v>
      </c>
    </row>
    <row r="244" spans="1:10" s="783" customFormat="1">
      <c r="A244" s="143"/>
      <c r="B244" s="842" t="str">
        <f>IF(Setup!C82="","",Setup!C82)</f>
        <v/>
      </c>
      <c r="C244" s="791"/>
      <c r="D244" s="800" t="str">
        <f t="shared" si="43"/>
        <v/>
      </c>
      <c r="E244" s="800" t="str">
        <f t="shared" si="42"/>
        <v/>
      </c>
      <c r="F244" s="800" t="str">
        <f t="shared" si="42"/>
        <v/>
      </c>
      <c r="G244" s="800" t="str">
        <f t="shared" si="42"/>
        <v/>
      </c>
      <c r="H244" s="800">
        <f t="shared" si="42"/>
        <v>0</v>
      </c>
      <c r="I244" s="800">
        <f t="shared" si="42"/>
        <v>0</v>
      </c>
      <c r="J244" s="800">
        <f t="shared" si="42"/>
        <v>0</v>
      </c>
    </row>
    <row r="245" spans="1:10" s="783" customFormat="1">
      <c r="A245" s="143"/>
      <c r="B245" s="842" t="str">
        <f>IF(Setup!C83="","",Setup!C83)</f>
        <v/>
      </c>
      <c r="C245" s="791"/>
      <c r="D245" s="800" t="str">
        <f t="shared" si="43"/>
        <v/>
      </c>
      <c r="E245" s="800" t="str">
        <f t="shared" si="42"/>
        <v/>
      </c>
      <c r="F245" s="800" t="str">
        <f t="shared" si="42"/>
        <v/>
      </c>
      <c r="G245" s="800" t="str">
        <f t="shared" si="42"/>
        <v/>
      </c>
      <c r="H245" s="800">
        <f t="shared" si="42"/>
        <v>0</v>
      </c>
      <c r="I245" s="800">
        <f t="shared" si="42"/>
        <v>0</v>
      </c>
      <c r="J245" s="800">
        <f t="shared" si="42"/>
        <v>0</v>
      </c>
    </row>
    <row r="246" spans="1:10" s="783" customFormat="1">
      <c r="A246" s="143"/>
      <c r="B246" s="842" t="str">
        <f>IF(Setup!C84="","",Setup!C84)</f>
        <v/>
      </c>
      <c r="C246" s="791"/>
      <c r="D246" s="800" t="str">
        <f t="shared" si="43"/>
        <v/>
      </c>
      <c r="E246" s="800" t="str">
        <f t="shared" si="42"/>
        <v/>
      </c>
      <c r="F246" s="800" t="str">
        <f t="shared" si="42"/>
        <v/>
      </c>
      <c r="G246" s="800" t="str">
        <f t="shared" si="42"/>
        <v/>
      </c>
      <c r="H246" s="800">
        <f t="shared" ref="E246:J255" si="44">IF(ISERROR(H$19*$C246),"",(H$19*$C246))</f>
        <v>0</v>
      </c>
      <c r="I246" s="800">
        <f t="shared" si="44"/>
        <v>0</v>
      </c>
      <c r="J246" s="800">
        <f t="shared" si="44"/>
        <v>0</v>
      </c>
    </row>
    <row r="247" spans="1:10" s="783" customFormat="1">
      <c r="A247" s="143"/>
      <c r="B247" s="842" t="str">
        <f>IF(Setup!C85="","",Setup!C85)</f>
        <v/>
      </c>
      <c r="C247" s="791"/>
      <c r="D247" s="800" t="str">
        <f t="shared" si="43"/>
        <v/>
      </c>
      <c r="E247" s="800" t="str">
        <f t="shared" si="44"/>
        <v/>
      </c>
      <c r="F247" s="800" t="str">
        <f t="shared" si="44"/>
        <v/>
      </c>
      <c r="G247" s="800" t="str">
        <f t="shared" si="44"/>
        <v/>
      </c>
      <c r="H247" s="800">
        <f t="shared" si="44"/>
        <v>0</v>
      </c>
      <c r="I247" s="800">
        <f t="shared" si="44"/>
        <v>0</v>
      </c>
      <c r="J247" s="800">
        <f t="shared" si="44"/>
        <v>0</v>
      </c>
    </row>
    <row r="248" spans="1:10" s="783" customFormat="1">
      <c r="A248" s="143"/>
      <c r="B248" s="842" t="str">
        <f>IF(Setup!C86="","",Setup!C86)</f>
        <v/>
      </c>
      <c r="C248" s="791"/>
      <c r="D248" s="800" t="str">
        <f t="shared" si="43"/>
        <v/>
      </c>
      <c r="E248" s="800" t="str">
        <f t="shared" si="44"/>
        <v/>
      </c>
      <c r="F248" s="800" t="str">
        <f t="shared" si="44"/>
        <v/>
      </c>
      <c r="G248" s="800" t="str">
        <f t="shared" si="44"/>
        <v/>
      </c>
      <c r="H248" s="800">
        <f t="shared" si="44"/>
        <v>0</v>
      </c>
      <c r="I248" s="800">
        <f t="shared" si="44"/>
        <v>0</v>
      </c>
      <c r="J248" s="800">
        <f t="shared" si="44"/>
        <v>0</v>
      </c>
    </row>
    <row r="249" spans="1:10" s="783" customFormat="1">
      <c r="A249" s="143"/>
      <c r="B249" s="842" t="str">
        <f>IF(Setup!C87="","",Setup!C87)</f>
        <v/>
      </c>
      <c r="C249" s="791"/>
      <c r="D249" s="800" t="str">
        <f t="shared" si="43"/>
        <v/>
      </c>
      <c r="E249" s="800" t="str">
        <f t="shared" si="44"/>
        <v/>
      </c>
      <c r="F249" s="800" t="str">
        <f t="shared" si="44"/>
        <v/>
      </c>
      <c r="G249" s="800" t="str">
        <f t="shared" si="44"/>
        <v/>
      </c>
      <c r="H249" s="800">
        <f t="shared" si="44"/>
        <v>0</v>
      </c>
      <c r="I249" s="800">
        <f t="shared" si="44"/>
        <v>0</v>
      </c>
      <c r="J249" s="800">
        <f t="shared" si="44"/>
        <v>0</v>
      </c>
    </row>
    <row r="250" spans="1:10" s="783" customFormat="1">
      <c r="A250" s="143"/>
      <c r="B250" s="842" t="str">
        <f>IF(Setup!C88="","",Setup!C88)</f>
        <v/>
      </c>
      <c r="C250" s="791"/>
      <c r="D250" s="800" t="str">
        <f>IF(ISERROR(D$19*$C250),"",(D$19*$C250))</f>
        <v/>
      </c>
      <c r="E250" s="800" t="str">
        <f t="shared" si="44"/>
        <v/>
      </c>
      <c r="F250" s="800" t="str">
        <f t="shared" si="44"/>
        <v/>
      </c>
      <c r="G250" s="800" t="str">
        <f t="shared" si="44"/>
        <v/>
      </c>
      <c r="H250" s="800">
        <f t="shared" si="44"/>
        <v>0</v>
      </c>
      <c r="I250" s="800">
        <f t="shared" si="44"/>
        <v>0</v>
      </c>
      <c r="J250" s="800">
        <f t="shared" si="44"/>
        <v>0</v>
      </c>
    </row>
    <row r="251" spans="1:10" s="783" customFormat="1">
      <c r="A251" s="143"/>
      <c r="B251" s="842" t="str">
        <f>IF(Setup!C89="","",Setup!C89)</f>
        <v/>
      </c>
      <c r="C251" s="791"/>
      <c r="D251" s="800" t="str">
        <f t="shared" si="43"/>
        <v/>
      </c>
      <c r="E251" s="800" t="str">
        <f t="shared" si="44"/>
        <v/>
      </c>
      <c r="F251" s="800" t="str">
        <f t="shared" si="44"/>
        <v/>
      </c>
      <c r="G251" s="800" t="str">
        <f t="shared" si="44"/>
        <v/>
      </c>
      <c r="H251" s="800">
        <f t="shared" si="44"/>
        <v>0</v>
      </c>
      <c r="I251" s="800">
        <f t="shared" si="44"/>
        <v>0</v>
      </c>
      <c r="J251" s="800">
        <f t="shared" si="44"/>
        <v>0</v>
      </c>
    </row>
    <row r="252" spans="1:10" s="783" customFormat="1">
      <c r="A252" s="143"/>
      <c r="B252" s="842" t="str">
        <f>IF(Setup!C90="","",Setup!C90)</f>
        <v/>
      </c>
      <c r="C252" s="791"/>
      <c r="D252" s="800" t="str">
        <f t="shared" si="43"/>
        <v/>
      </c>
      <c r="E252" s="800" t="str">
        <f t="shared" si="44"/>
        <v/>
      </c>
      <c r="F252" s="800" t="str">
        <f t="shared" si="44"/>
        <v/>
      </c>
      <c r="G252" s="800" t="str">
        <f t="shared" si="44"/>
        <v/>
      </c>
      <c r="H252" s="800">
        <f t="shared" si="44"/>
        <v>0</v>
      </c>
      <c r="I252" s="800">
        <f t="shared" si="44"/>
        <v>0</v>
      </c>
      <c r="J252" s="800">
        <f t="shared" si="44"/>
        <v>0</v>
      </c>
    </row>
    <row r="253" spans="1:10" s="783" customFormat="1">
      <c r="A253" s="143"/>
      <c r="B253" s="842" t="str">
        <f>IF(Setup!C91="","",Setup!C91)</f>
        <v/>
      </c>
      <c r="C253" s="791"/>
      <c r="D253" s="800" t="str">
        <f t="shared" si="43"/>
        <v/>
      </c>
      <c r="E253" s="800" t="str">
        <f t="shared" si="44"/>
        <v/>
      </c>
      <c r="F253" s="800" t="str">
        <f t="shared" si="44"/>
        <v/>
      </c>
      <c r="G253" s="800" t="str">
        <f t="shared" si="44"/>
        <v/>
      </c>
      <c r="H253" s="800">
        <f t="shared" si="44"/>
        <v>0</v>
      </c>
      <c r="I253" s="800">
        <f t="shared" si="44"/>
        <v>0</v>
      </c>
      <c r="J253" s="800">
        <f t="shared" si="44"/>
        <v>0</v>
      </c>
    </row>
    <row r="254" spans="1:10" s="783" customFormat="1">
      <c r="A254" s="143"/>
      <c r="B254" s="842" t="str">
        <f>IF(Setup!C92="","",Setup!C92)</f>
        <v/>
      </c>
      <c r="C254" s="791"/>
      <c r="D254" s="800" t="str">
        <f t="shared" si="43"/>
        <v/>
      </c>
      <c r="E254" s="800" t="str">
        <f t="shared" si="44"/>
        <v/>
      </c>
      <c r="F254" s="800" t="str">
        <f t="shared" si="44"/>
        <v/>
      </c>
      <c r="G254" s="800" t="str">
        <f t="shared" si="44"/>
        <v/>
      </c>
      <c r="H254" s="800">
        <f t="shared" si="44"/>
        <v>0</v>
      </c>
      <c r="I254" s="800">
        <f t="shared" si="44"/>
        <v>0</v>
      </c>
      <c r="J254" s="800">
        <f t="shared" si="44"/>
        <v>0</v>
      </c>
    </row>
    <row r="255" spans="1:10" s="783" customFormat="1" ht="13.5" thickBot="1">
      <c r="A255" s="143"/>
      <c r="B255" s="842" t="str">
        <f>IF(Setup!C93="","",Setup!C93)</f>
        <v/>
      </c>
      <c r="C255" s="791"/>
      <c r="D255" s="800" t="str">
        <f t="shared" si="43"/>
        <v/>
      </c>
      <c r="E255" s="800" t="str">
        <f t="shared" si="44"/>
        <v/>
      </c>
      <c r="F255" s="800" t="str">
        <f t="shared" si="44"/>
        <v/>
      </c>
      <c r="G255" s="800" t="str">
        <f t="shared" si="44"/>
        <v/>
      </c>
      <c r="H255" s="800">
        <f t="shared" si="44"/>
        <v>0</v>
      </c>
      <c r="I255" s="800">
        <f t="shared" si="44"/>
        <v>0</v>
      </c>
      <c r="J255" s="800">
        <f t="shared" si="44"/>
        <v>0</v>
      </c>
    </row>
    <row r="256" spans="1:10" ht="13.5" thickBot="1">
      <c r="B256" s="415" t="s">
        <v>0</v>
      </c>
      <c r="C256" s="590">
        <f t="shared" ref="C256:J256" si="45">IF(ISERROR(C205+C154),"",(C205+C154))</f>
        <v>0</v>
      </c>
      <c r="D256" s="590">
        <f t="shared" si="45"/>
        <v>0</v>
      </c>
      <c r="E256" s="590">
        <f t="shared" si="45"/>
        <v>0</v>
      </c>
      <c r="F256" s="590">
        <f t="shared" si="45"/>
        <v>0</v>
      </c>
      <c r="G256" s="590">
        <f t="shared" si="45"/>
        <v>0</v>
      </c>
      <c r="H256" s="590">
        <f t="shared" si="45"/>
        <v>0</v>
      </c>
      <c r="I256" s="590">
        <f t="shared" si="45"/>
        <v>0</v>
      </c>
      <c r="J256" s="591">
        <f t="shared" si="45"/>
        <v>0</v>
      </c>
    </row>
    <row r="257" spans="1:10" ht="13.5" thickBot="1">
      <c r="B257" s="416"/>
      <c r="C257" s="592"/>
      <c r="D257" s="592"/>
      <c r="E257" s="592"/>
      <c r="F257" s="592"/>
      <c r="G257" s="593"/>
      <c r="H257" s="594"/>
      <c r="I257" s="594"/>
      <c r="J257" s="583"/>
    </row>
    <row r="258" spans="1:10" ht="13.5" thickBot="1">
      <c r="B258" s="421" t="s">
        <v>6</v>
      </c>
      <c r="C258" s="595">
        <f t="shared" ref="C258:J258" si="46">IF(ISERROR(C150-C256),"",(C150-C256))</f>
        <v>0</v>
      </c>
      <c r="D258" s="595">
        <f t="shared" si="46"/>
        <v>0</v>
      </c>
      <c r="E258" s="595">
        <f t="shared" si="46"/>
        <v>0</v>
      </c>
      <c r="F258" s="595">
        <f t="shared" si="46"/>
        <v>0</v>
      </c>
      <c r="G258" s="595">
        <f t="shared" si="46"/>
        <v>0</v>
      </c>
      <c r="H258" s="595">
        <f t="shared" si="46"/>
        <v>0</v>
      </c>
      <c r="I258" s="595">
        <f t="shared" si="46"/>
        <v>0</v>
      </c>
      <c r="J258" s="596">
        <f t="shared" si="46"/>
        <v>0</v>
      </c>
    </row>
    <row r="259" spans="1:10">
      <c r="B259" s="416"/>
      <c r="C259" s="7"/>
      <c r="D259" s="7"/>
      <c r="E259" s="7"/>
      <c r="F259" s="7"/>
      <c r="G259" s="8"/>
      <c r="H259" s="9"/>
      <c r="I259" s="9"/>
    </row>
    <row r="260" spans="1:10" ht="15">
      <c r="B260" s="422" t="s">
        <v>144</v>
      </c>
      <c r="C260" s="7"/>
      <c r="D260" s="7"/>
      <c r="E260" s="7"/>
      <c r="F260" s="7"/>
      <c r="G260" s="8"/>
      <c r="H260" s="9"/>
      <c r="I260" s="9"/>
    </row>
    <row r="261" spans="1:10">
      <c r="B261" s="423" t="str">
        <f>'Input-IS Y1'!B261</f>
        <v xml:space="preserve">Cells with Formulas are Lightly Highlighted </v>
      </c>
      <c r="C261" s="7"/>
      <c r="D261" s="7"/>
      <c r="E261" s="7"/>
      <c r="F261" s="7"/>
      <c r="G261" s="8"/>
      <c r="H261" s="9"/>
      <c r="I261" s="9"/>
    </row>
    <row r="262" spans="1:10" ht="18">
      <c r="B262" s="17"/>
      <c r="D262" s="143">
        <v>3</v>
      </c>
      <c r="E262" s="143">
        <v>4</v>
      </c>
      <c r="F262" s="143">
        <v>5</v>
      </c>
      <c r="G262" s="143">
        <v>6</v>
      </c>
      <c r="H262" s="143">
        <v>7</v>
      </c>
      <c r="I262" s="143">
        <v>8</v>
      </c>
      <c r="J262" s="143">
        <v>9</v>
      </c>
    </row>
    <row r="263" spans="1:10" s="23" customFormat="1" ht="17.25" customHeight="1">
      <c r="A263" s="145"/>
      <c r="B263" s="424" t="s">
        <v>30</v>
      </c>
      <c r="C263" s="425"/>
      <c r="D263" s="756">
        <f>B6</f>
        <v>2021</v>
      </c>
      <c r="E263" s="426"/>
      <c r="F263" s="426"/>
      <c r="G263" s="426"/>
      <c r="H263" s="426"/>
      <c r="I263" s="426"/>
      <c r="J263" s="426"/>
    </row>
    <row r="264" spans="1:10" s="23" customFormat="1" ht="12" customHeight="1">
      <c r="A264" s="145"/>
      <c r="B264" s="429"/>
      <c r="C264" s="426"/>
      <c r="D264" s="426"/>
      <c r="E264" s="426"/>
      <c r="F264" s="426"/>
      <c r="G264" s="426"/>
      <c r="H264" s="426"/>
      <c r="I264" s="426"/>
      <c r="J264" s="426"/>
    </row>
    <row r="265" spans="1:10" s="23" customFormat="1" ht="12" customHeight="1" thickBot="1">
      <c r="A265" s="145"/>
      <c r="B265" s="413" t="s">
        <v>45</v>
      </c>
      <c r="C265" s="414"/>
      <c r="D265" s="439" t="str">
        <f t="shared" ref="D265:J265" si="47">D152</f>
        <v>Training</v>
      </c>
      <c r="E265" s="439" t="str">
        <f t="shared" si="47"/>
        <v>Conference</v>
      </c>
      <c r="F265" s="439" t="str">
        <f t="shared" si="47"/>
        <v>Research</v>
      </c>
      <c r="G265" s="439" t="str">
        <f t="shared" si="47"/>
        <v>Publications</v>
      </c>
      <c r="H265" s="439" t="str">
        <f t="shared" si="47"/>
        <v/>
      </c>
      <c r="I265" s="439" t="str">
        <f t="shared" si="47"/>
        <v/>
      </c>
      <c r="J265" s="439" t="str">
        <f t="shared" si="47"/>
        <v/>
      </c>
    </row>
    <row r="266" spans="1:10" s="23" customFormat="1" ht="12" customHeight="1">
      <c r="A266" s="145"/>
      <c r="B266" s="743" t="s">
        <v>31</v>
      </c>
      <c r="C266" s="749"/>
      <c r="D266" s="754"/>
      <c r="E266" s="754"/>
      <c r="F266" s="754"/>
      <c r="G266" s="754"/>
      <c r="H266" s="754"/>
      <c r="I266" s="754"/>
      <c r="J266" s="748"/>
    </row>
    <row r="267" spans="1:10">
      <c r="B267" s="743" t="s">
        <v>69</v>
      </c>
      <c r="C267" s="751"/>
      <c r="D267" s="754"/>
      <c r="E267" s="754"/>
      <c r="F267" s="754"/>
      <c r="G267" s="754"/>
      <c r="H267" s="754"/>
      <c r="I267" s="754"/>
      <c r="J267" s="748"/>
    </row>
    <row r="268" spans="1:10">
      <c r="B268" s="433" t="s">
        <v>32</v>
      </c>
      <c r="C268" s="434"/>
      <c r="D268" s="623">
        <f>IF(ISERROR('Input-IS Y11'!D$256/D$266),0,'Input-IS Y11'!D$256/D$266)</f>
        <v>0</v>
      </c>
      <c r="E268" s="623">
        <f>IF(ISERROR('Input-IS Y11'!E$256/E$266),0,'Input-IS Y11'!E$256/E$266)</f>
        <v>0</v>
      </c>
      <c r="F268" s="623">
        <f>IF(ISERROR('Input-IS Y11'!F$256/F$266),0,'Input-IS Y11'!F$256/F$266)</f>
        <v>0</v>
      </c>
      <c r="G268" s="623">
        <f>IF(ISERROR('Input-IS Y11'!G$256/G$266),0,'Input-IS Y11'!G$256/G$266)</f>
        <v>0</v>
      </c>
      <c r="H268" s="623">
        <f>IF(ISERROR('Input-IS Y11'!H$256/H$266),0,'Input-IS Y11'!H$256/H$266)</f>
        <v>0</v>
      </c>
      <c r="I268" s="623">
        <f>IF(ISERROR('Input-IS Y11'!I$256/I$266),0,'Input-IS Y11'!I$256/I$266)</f>
        <v>0</v>
      </c>
      <c r="J268" s="579">
        <f>IF(ISERROR('Input-IS Y11'!J$256/J$266),0,'Input-IS Y11'!J$256/J$266)</f>
        <v>0</v>
      </c>
    </row>
    <row r="269" spans="1:10">
      <c r="B269" s="433" t="s">
        <v>70</v>
      </c>
      <c r="C269" s="434"/>
      <c r="D269" s="623">
        <f t="shared" ref="D269:J269" si="48">IF(D270&gt;=0,0,-D270)</f>
        <v>0</v>
      </c>
      <c r="E269" s="623">
        <f t="shared" si="48"/>
        <v>0</v>
      </c>
      <c r="F269" s="623">
        <f t="shared" si="48"/>
        <v>0</v>
      </c>
      <c r="G269" s="623">
        <f t="shared" si="48"/>
        <v>0</v>
      </c>
      <c r="H269" s="623">
        <f t="shared" si="48"/>
        <v>0</v>
      </c>
      <c r="I269" s="623">
        <f t="shared" si="48"/>
        <v>0</v>
      </c>
      <c r="J269" s="579">
        <f t="shared" si="48"/>
        <v>0</v>
      </c>
    </row>
    <row r="270" spans="1:10">
      <c r="B270" s="433" t="s">
        <v>44</v>
      </c>
      <c r="C270" s="434"/>
      <c r="D270" s="623">
        <f t="shared" ref="D270:J270" si="49">IF(D268="",0,D267-D268)</f>
        <v>0</v>
      </c>
      <c r="E270" s="623">
        <f t="shared" si="49"/>
        <v>0</v>
      </c>
      <c r="F270" s="623">
        <f t="shared" si="49"/>
        <v>0</v>
      </c>
      <c r="G270" s="623">
        <f t="shared" si="49"/>
        <v>0</v>
      </c>
      <c r="H270" s="623">
        <f t="shared" si="49"/>
        <v>0</v>
      </c>
      <c r="I270" s="623">
        <f t="shared" si="49"/>
        <v>0</v>
      </c>
      <c r="J270" s="579">
        <f t="shared" si="49"/>
        <v>0</v>
      </c>
    </row>
    <row r="271" spans="1:10">
      <c r="B271" s="433" t="s">
        <v>33</v>
      </c>
      <c r="C271" s="434"/>
      <c r="D271" s="623">
        <f>IF(ISERROR('Input-IS Y11'!D150/D266),0,'Input-IS Y11'!D150/D266)</f>
        <v>0</v>
      </c>
      <c r="E271" s="623">
        <f>IF(ISERROR('Input-IS Y11'!E150/E266),0,'Input-IS Y11'!E150/E266)</f>
        <v>0</v>
      </c>
      <c r="F271" s="623">
        <f>IF(ISERROR('Input-IS Y11'!F150/F266),0,'Input-IS Y11'!F150/F266)</f>
        <v>0</v>
      </c>
      <c r="G271" s="623">
        <f>IF(ISERROR('Input-IS Y11'!G150/G266),0,'Input-IS Y11'!G150/G266)</f>
        <v>0</v>
      </c>
      <c r="H271" s="623">
        <f>IF(ISERROR('Input-IS Y11'!H150/H266),0,'Input-IS Y11'!H150/H266)</f>
        <v>0</v>
      </c>
      <c r="I271" s="623">
        <f>IF(ISERROR('Input-IS Y11'!I150/I266),0,'Input-IS Y11'!I150/I266)</f>
        <v>0</v>
      </c>
      <c r="J271" s="579">
        <f>IF(ISERROR('Input-IS Y11'!J150/J266),0,'Input-IS Y11'!J150/J266)</f>
        <v>0</v>
      </c>
    </row>
    <row r="272" spans="1:10">
      <c r="B272" s="433" t="s">
        <v>34</v>
      </c>
      <c r="C272" s="434"/>
      <c r="D272" s="623">
        <f t="shared" ref="D272:J272" si="50">IF(ISERROR(D271-D268),"",D271-D268)</f>
        <v>0</v>
      </c>
      <c r="E272" s="623">
        <f t="shared" si="50"/>
        <v>0</v>
      </c>
      <c r="F272" s="623">
        <f t="shared" si="50"/>
        <v>0</v>
      </c>
      <c r="G272" s="623">
        <f t="shared" si="50"/>
        <v>0</v>
      </c>
      <c r="H272" s="623">
        <f t="shared" si="50"/>
        <v>0</v>
      </c>
      <c r="I272" s="623">
        <f t="shared" si="50"/>
        <v>0</v>
      </c>
      <c r="J272" s="579">
        <f t="shared" si="50"/>
        <v>0</v>
      </c>
    </row>
    <row r="273" spans="2:10">
      <c r="B273" s="435" t="s">
        <v>47</v>
      </c>
      <c r="C273" s="436"/>
      <c r="D273" s="632" t="str">
        <f t="shared" ref="D273:J273" si="51">IF(ISERROR(D272/D271),"",D272/D271)</f>
        <v/>
      </c>
      <c r="E273" s="632" t="str">
        <f t="shared" si="51"/>
        <v/>
      </c>
      <c r="F273" s="632" t="str">
        <f t="shared" si="51"/>
        <v/>
      </c>
      <c r="G273" s="632" t="str">
        <f t="shared" si="51"/>
        <v/>
      </c>
      <c r="H273" s="632" t="str">
        <f t="shared" si="51"/>
        <v/>
      </c>
      <c r="I273" s="632" t="str">
        <f t="shared" si="51"/>
        <v/>
      </c>
      <c r="J273" s="632" t="str">
        <f t="shared" si="51"/>
        <v/>
      </c>
    </row>
    <row r="274" spans="2:10" ht="15">
      <c r="B274" s="429"/>
      <c r="C274" s="426"/>
      <c r="D274" s="426"/>
      <c r="E274" s="426"/>
      <c r="F274" s="426"/>
      <c r="G274" s="426"/>
      <c r="H274" s="426"/>
      <c r="I274" s="426"/>
      <c r="J274" s="426"/>
    </row>
    <row r="275" spans="2:10" ht="13.5" thickBot="1">
      <c r="B275" s="437" t="s">
        <v>35</v>
      </c>
      <c r="C275" s="438" t="s">
        <v>1</v>
      </c>
      <c r="D275" s="439" t="str">
        <f t="shared" ref="D275:J275" si="52">D265</f>
        <v>Training</v>
      </c>
      <c r="E275" s="439" t="str">
        <f t="shared" si="52"/>
        <v>Conference</v>
      </c>
      <c r="F275" s="439" t="str">
        <f t="shared" si="52"/>
        <v>Research</v>
      </c>
      <c r="G275" s="439" t="str">
        <f t="shared" si="52"/>
        <v>Publications</v>
      </c>
      <c r="H275" s="439" t="str">
        <f t="shared" si="52"/>
        <v/>
      </c>
      <c r="I275" s="439" t="str">
        <f t="shared" si="52"/>
        <v/>
      </c>
      <c r="J275" s="439" t="str">
        <f t="shared" si="52"/>
        <v/>
      </c>
    </row>
    <row r="276" spans="2:10">
      <c r="B276" s="433" t="s">
        <v>7</v>
      </c>
      <c r="C276" s="623">
        <f>'Input-IS Y11'!C150</f>
        <v>0</v>
      </c>
      <c r="D276" s="623">
        <f>'Input-IS Y11'!D150</f>
        <v>0</v>
      </c>
      <c r="E276" s="623">
        <f>'Input-IS Y11'!E150</f>
        <v>0</v>
      </c>
      <c r="F276" s="623">
        <f>'Input-IS Y11'!F150</f>
        <v>0</v>
      </c>
      <c r="G276" s="623">
        <f>'Input-IS Y11'!G150</f>
        <v>0</v>
      </c>
      <c r="H276" s="623">
        <f>'Input-IS Y11'!H150</f>
        <v>0</v>
      </c>
      <c r="I276" s="623">
        <f>'Input-IS Y11'!I150</f>
        <v>0</v>
      </c>
      <c r="J276" s="623">
        <f>'Input-IS Y11'!J150</f>
        <v>0</v>
      </c>
    </row>
    <row r="277" spans="2:10">
      <c r="B277" s="433" t="s">
        <v>36</v>
      </c>
      <c r="C277" s="623">
        <f>'Input-IS Y11'!C256</f>
        <v>0</v>
      </c>
      <c r="D277" s="623">
        <f>'Input-IS Y11'!D256</f>
        <v>0</v>
      </c>
      <c r="E277" s="623">
        <f>'Input-IS Y11'!E256</f>
        <v>0</v>
      </c>
      <c r="F277" s="623">
        <f>'Input-IS Y11'!F256</f>
        <v>0</v>
      </c>
      <c r="G277" s="623">
        <f>'Input-IS Y11'!G256</f>
        <v>0</v>
      </c>
      <c r="H277" s="623">
        <f>'Input-IS Y11'!H256</f>
        <v>0</v>
      </c>
      <c r="I277" s="623">
        <f>'Input-IS Y11'!I256</f>
        <v>0</v>
      </c>
      <c r="J277" s="623">
        <f>'Input-IS Y11'!J256</f>
        <v>0</v>
      </c>
    </row>
    <row r="278" spans="2:10">
      <c r="B278" s="433" t="s">
        <v>34</v>
      </c>
      <c r="C278" s="623">
        <f t="shared" ref="C278:J278" si="53">C276-C277</f>
        <v>0</v>
      </c>
      <c r="D278" s="623">
        <f t="shared" si="53"/>
        <v>0</v>
      </c>
      <c r="E278" s="623">
        <f t="shared" si="53"/>
        <v>0</v>
      </c>
      <c r="F278" s="623">
        <f t="shared" si="53"/>
        <v>0</v>
      </c>
      <c r="G278" s="623">
        <f t="shared" si="53"/>
        <v>0</v>
      </c>
      <c r="H278" s="623">
        <f t="shared" si="53"/>
        <v>0</v>
      </c>
      <c r="I278" s="623">
        <f t="shared" si="53"/>
        <v>0</v>
      </c>
      <c r="J278" s="623">
        <f t="shared" si="53"/>
        <v>0</v>
      </c>
    </row>
    <row r="279" spans="2:10">
      <c r="B279" s="435" t="s">
        <v>46</v>
      </c>
      <c r="C279" s="632" t="str">
        <f>IF(ISERROR(C278/$C$278),"",C278/$C$278)</f>
        <v/>
      </c>
      <c r="D279" s="604" t="e">
        <f t="shared" ref="D279:J279" si="54">IF(D278/$C$278&lt;0,0,(D278/$C$278))</f>
        <v>#DIV/0!</v>
      </c>
      <c r="E279" s="604" t="e">
        <f t="shared" si="54"/>
        <v>#DIV/0!</v>
      </c>
      <c r="F279" s="604" t="e">
        <f t="shared" si="54"/>
        <v>#DIV/0!</v>
      </c>
      <c r="G279" s="604" t="e">
        <f t="shared" si="54"/>
        <v>#DIV/0!</v>
      </c>
      <c r="H279" s="604" t="e">
        <f t="shared" si="54"/>
        <v>#DIV/0!</v>
      </c>
      <c r="I279" s="604" t="e">
        <f t="shared" si="54"/>
        <v>#DIV/0!</v>
      </c>
      <c r="J279" s="604" t="e">
        <f t="shared" si="54"/>
        <v>#DIV/0!</v>
      </c>
    </row>
    <row r="280" spans="2:10" ht="15">
      <c r="B280" s="440"/>
      <c r="C280" s="441"/>
      <c r="D280" s="441"/>
      <c r="E280" s="441"/>
      <c r="F280" s="441"/>
      <c r="G280" s="441"/>
      <c r="H280" s="441"/>
      <c r="I280" s="441"/>
      <c r="J280" s="441"/>
    </row>
    <row r="281" spans="2:10" ht="13.5" thickBot="1">
      <c r="B281" s="437" t="s">
        <v>37</v>
      </c>
      <c r="C281" s="438" t="s">
        <v>1</v>
      </c>
      <c r="D281" s="439" t="str">
        <f t="shared" ref="D281:J281" si="55">D275</f>
        <v>Training</v>
      </c>
      <c r="E281" s="439" t="str">
        <f t="shared" si="55"/>
        <v>Conference</v>
      </c>
      <c r="F281" s="439" t="str">
        <f t="shared" si="55"/>
        <v>Research</v>
      </c>
      <c r="G281" s="439" t="str">
        <f t="shared" si="55"/>
        <v>Publications</v>
      </c>
      <c r="H281" s="439" t="str">
        <f t="shared" si="55"/>
        <v/>
      </c>
      <c r="I281" s="439" t="str">
        <f t="shared" si="55"/>
        <v/>
      </c>
      <c r="J281" s="439" t="str">
        <f t="shared" si="55"/>
        <v/>
      </c>
    </row>
    <row r="282" spans="2:10">
      <c r="B282" s="433" t="s">
        <v>18</v>
      </c>
      <c r="C282" s="623">
        <f>'Input-IS Y11'!C149</f>
        <v>0</v>
      </c>
      <c r="D282" s="623">
        <f>'Input-IS Y11'!D149</f>
        <v>0</v>
      </c>
      <c r="E282" s="623">
        <f>'Input-IS Y11'!E149</f>
        <v>0</v>
      </c>
      <c r="F282" s="623">
        <f>'Input-IS Y11'!F149</f>
        <v>0</v>
      </c>
      <c r="G282" s="623">
        <f>'Input-IS Y11'!G149</f>
        <v>0</v>
      </c>
      <c r="H282" s="623">
        <f>'Input-IS Y11'!H149</f>
        <v>0</v>
      </c>
      <c r="I282" s="623">
        <f>'Input-IS Y11'!I149</f>
        <v>0</v>
      </c>
      <c r="J282" s="623">
        <f>'Input-IS Y11'!J149</f>
        <v>0</v>
      </c>
    </row>
    <row r="283" spans="2:10">
      <c r="B283" s="433" t="s">
        <v>38</v>
      </c>
      <c r="C283" s="632" t="e">
        <f>IF((C282/C286)="","",(C282/C286))</f>
        <v>#DIV/0!</v>
      </c>
      <c r="D283" s="632" t="e">
        <f t="shared" ref="D283:J283" si="56">IF(D$291="","",(D282/$C$282))</f>
        <v>#DIV/0!</v>
      </c>
      <c r="E283" s="632" t="e">
        <f t="shared" si="56"/>
        <v>#DIV/0!</v>
      </c>
      <c r="F283" s="632" t="e">
        <f t="shared" si="56"/>
        <v>#DIV/0!</v>
      </c>
      <c r="G283" s="632" t="e">
        <f t="shared" si="56"/>
        <v>#DIV/0!</v>
      </c>
      <c r="H283" s="632" t="str">
        <f t="shared" si="56"/>
        <v/>
      </c>
      <c r="I283" s="632" t="str">
        <f t="shared" si="56"/>
        <v/>
      </c>
      <c r="J283" s="632" t="str">
        <f t="shared" si="56"/>
        <v/>
      </c>
    </row>
    <row r="284" spans="2:10">
      <c r="B284" s="433" t="s">
        <v>39</v>
      </c>
      <c r="C284" s="623">
        <f>'Input-IS Y11'!C81</f>
        <v>0</v>
      </c>
      <c r="D284" s="623">
        <f>'Input-IS Y11'!D81</f>
        <v>0</v>
      </c>
      <c r="E284" s="623">
        <f>'Input-IS Y11'!E81</f>
        <v>0</v>
      </c>
      <c r="F284" s="623">
        <f>'Input-IS Y11'!F81</f>
        <v>0</v>
      </c>
      <c r="G284" s="623">
        <f>'Input-IS Y11'!G81</f>
        <v>0</v>
      </c>
      <c r="H284" s="623">
        <f>'Input-IS Y11'!H81</f>
        <v>0</v>
      </c>
      <c r="I284" s="623">
        <f>'Input-IS Y11'!I81</f>
        <v>0</v>
      </c>
      <c r="J284" s="623">
        <f>'Input-IS Y11'!J81</f>
        <v>0</v>
      </c>
    </row>
    <row r="285" spans="2:10">
      <c r="B285" s="433" t="s">
        <v>48</v>
      </c>
      <c r="C285" s="632" t="e">
        <f>IF((C284/C286)="","",(C284/C286))</f>
        <v>#DIV/0!</v>
      </c>
      <c r="D285" s="632" t="e">
        <f t="shared" ref="D285:J285" si="57">IF(D291="","",(D284/$C$284))</f>
        <v>#DIV/0!</v>
      </c>
      <c r="E285" s="632" t="e">
        <f t="shared" si="57"/>
        <v>#DIV/0!</v>
      </c>
      <c r="F285" s="632" t="e">
        <f t="shared" si="57"/>
        <v>#DIV/0!</v>
      </c>
      <c r="G285" s="632" t="e">
        <f t="shared" si="57"/>
        <v>#DIV/0!</v>
      </c>
      <c r="H285" s="632" t="str">
        <f t="shared" si="57"/>
        <v/>
      </c>
      <c r="I285" s="632" t="str">
        <f t="shared" si="57"/>
        <v/>
      </c>
      <c r="J285" s="632" t="str">
        <f t="shared" si="57"/>
        <v/>
      </c>
    </row>
    <row r="286" spans="2:10">
      <c r="B286" s="433" t="s">
        <v>7</v>
      </c>
      <c r="C286" s="623">
        <f>'Input-IS Y11'!C150</f>
        <v>0</v>
      </c>
      <c r="D286" s="623">
        <f>'Input-IS Y11'!D150</f>
        <v>0</v>
      </c>
      <c r="E286" s="623">
        <f>'Input-IS Y11'!E150</f>
        <v>0</v>
      </c>
      <c r="F286" s="623">
        <f>'Input-IS Y11'!F150</f>
        <v>0</v>
      </c>
      <c r="G286" s="623">
        <f>'Input-IS Y11'!G150</f>
        <v>0</v>
      </c>
      <c r="H286" s="623">
        <f>'Input-IS Y11'!H150</f>
        <v>0</v>
      </c>
      <c r="I286" s="623">
        <f>'Input-IS Y11'!I150</f>
        <v>0</v>
      </c>
      <c r="J286" s="623">
        <f>'Input-IS Y11'!J150</f>
        <v>0</v>
      </c>
    </row>
    <row r="287" spans="2:10">
      <c r="B287" s="433" t="s">
        <v>49</v>
      </c>
      <c r="C287" s="442"/>
      <c r="D287" s="632" t="e">
        <f t="shared" ref="D287:J287" si="58">IF(D291="","",(D286/$C$286))</f>
        <v>#DIV/0!</v>
      </c>
      <c r="E287" s="632" t="e">
        <f t="shared" si="58"/>
        <v>#DIV/0!</v>
      </c>
      <c r="F287" s="632" t="e">
        <f t="shared" si="58"/>
        <v>#DIV/0!</v>
      </c>
      <c r="G287" s="632" t="e">
        <f t="shared" si="58"/>
        <v>#DIV/0!</v>
      </c>
      <c r="H287" s="632" t="str">
        <f t="shared" si="58"/>
        <v/>
      </c>
      <c r="I287" s="632" t="str">
        <f t="shared" si="58"/>
        <v/>
      </c>
      <c r="J287" s="632" t="str">
        <f t="shared" si="58"/>
        <v/>
      </c>
    </row>
    <row r="288" spans="2:10">
      <c r="B288" s="433" t="s">
        <v>51</v>
      </c>
      <c r="C288" s="436"/>
      <c r="D288" s="632" t="e">
        <f t="shared" ref="D288:J288" si="59">IF(D291="","",(D282/D$286))</f>
        <v>#DIV/0!</v>
      </c>
      <c r="E288" s="632" t="e">
        <f t="shared" si="59"/>
        <v>#DIV/0!</v>
      </c>
      <c r="F288" s="632" t="e">
        <f t="shared" si="59"/>
        <v>#DIV/0!</v>
      </c>
      <c r="G288" s="632" t="e">
        <f t="shared" si="59"/>
        <v>#DIV/0!</v>
      </c>
      <c r="H288" s="632" t="str">
        <f t="shared" si="59"/>
        <v/>
      </c>
      <c r="I288" s="632" t="str">
        <f t="shared" si="59"/>
        <v/>
      </c>
      <c r="J288" s="632" t="str">
        <f t="shared" si="59"/>
        <v/>
      </c>
    </row>
    <row r="289" spans="2:10">
      <c r="B289" s="433" t="s">
        <v>50</v>
      </c>
      <c r="C289" s="436"/>
      <c r="D289" s="632" t="e">
        <f t="shared" ref="D289:J289" si="60">IF(D291="","",(D284/D$286))</f>
        <v>#DIV/0!</v>
      </c>
      <c r="E289" s="632" t="e">
        <f t="shared" si="60"/>
        <v>#DIV/0!</v>
      </c>
      <c r="F289" s="632" t="e">
        <f t="shared" si="60"/>
        <v>#DIV/0!</v>
      </c>
      <c r="G289" s="632" t="e">
        <f t="shared" si="60"/>
        <v>#DIV/0!</v>
      </c>
      <c r="H289" s="632" t="str">
        <f t="shared" si="60"/>
        <v/>
      </c>
      <c r="I289" s="632" t="str">
        <f t="shared" si="60"/>
        <v/>
      </c>
      <c r="J289" s="632" t="str">
        <f t="shared" si="60"/>
        <v/>
      </c>
    </row>
    <row r="290" spans="2:10" ht="15">
      <c r="B290" s="443"/>
      <c r="C290" s="444"/>
      <c r="D290" s="445"/>
      <c r="E290" s="446"/>
      <c r="F290" s="447"/>
      <c r="G290" s="448"/>
      <c r="H290" s="445"/>
      <c r="I290" s="449"/>
      <c r="J290" s="450"/>
    </row>
    <row r="291" spans="2:10" ht="13.5" thickBot="1">
      <c r="B291" s="437" t="s">
        <v>40</v>
      </c>
      <c r="C291" s="438" t="s">
        <v>1</v>
      </c>
      <c r="D291" s="439" t="str">
        <f t="shared" ref="D291:J291" si="61">D281</f>
        <v>Training</v>
      </c>
      <c r="E291" s="439" t="str">
        <f t="shared" si="61"/>
        <v>Conference</v>
      </c>
      <c r="F291" s="439" t="str">
        <f t="shared" si="61"/>
        <v>Research</v>
      </c>
      <c r="G291" s="439" t="str">
        <f t="shared" si="61"/>
        <v>Publications</v>
      </c>
      <c r="H291" s="439" t="str">
        <f t="shared" si="61"/>
        <v/>
      </c>
      <c r="I291" s="439" t="str">
        <f t="shared" si="61"/>
        <v/>
      </c>
      <c r="J291" s="439" t="str">
        <f t="shared" si="61"/>
        <v/>
      </c>
    </row>
    <row r="292" spans="2:10">
      <c r="B292" s="433" t="s">
        <v>41</v>
      </c>
      <c r="C292" s="623">
        <f>'Input-IS Y11'!C154</f>
        <v>0</v>
      </c>
      <c r="D292" s="623">
        <f>'Input-IS Y11'!D154</f>
        <v>0</v>
      </c>
      <c r="E292" s="623">
        <f>'Input-IS Y11'!E154</f>
        <v>0</v>
      </c>
      <c r="F292" s="623">
        <f>'Input-IS Y11'!F154</f>
        <v>0</v>
      </c>
      <c r="G292" s="623">
        <f>'Input-IS Y11'!G154</f>
        <v>0</v>
      </c>
      <c r="H292" s="623">
        <f>'Input-IS Y11'!H154</f>
        <v>0</v>
      </c>
      <c r="I292" s="623">
        <f>'Input-IS Y11'!I154</f>
        <v>0</v>
      </c>
      <c r="J292" s="623">
        <f>'Input-IS Y11'!J154</f>
        <v>0</v>
      </c>
    </row>
    <row r="293" spans="2:10">
      <c r="B293" s="433" t="s">
        <v>42</v>
      </c>
      <c r="C293" s="442"/>
      <c r="D293" s="632" t="e">
        <f t="shared" ref="D293:J293" si="62">IF(D$291="","",(D292/$C$292))</f>
        <v>#DIV/0!</v>
      </c>
      <c r="E293" s="632" t="e">
        <f t="shared" si="62"/>
        <v>#DIV/0!</v>
      </c>
      <c r="F293" s="632" t="e">
        <f t="shared" si="62"/>
        <v>#DIV/0!</v>
      </c>
      <c r="G293" s="632" t="e">
        <f t="shared" si="62"/>
        <v>#DIV/0!</v>
      </c>
      <c r="H293" s="632" t="str">
        <f t="shared" si="62"/>
        <v/>
      </c>
      <c r="I293" s="632" t="str">
        <f t="shared" si="62"/>
        <v/>
      </c>
      <c r="J293" s="632" t="str">
        <f t="shared" si="62"/>
        <v/>
      </c>
    </row>
    <row r="294" spans="2:10">
      <c r="B294" s="433" t="s">
        <v>66</v>
      </c>
      <c r="C294" s="623">
        <f>'Input-IS Y11'!C205</f>
        <v>0</v>
      </c>
      <c r="D294" s="623">
        <f>'Input-IS Y11'!D205</f>
        <v>0</v>
      </c>
      <c r="E294" s="623">
        <f>'Input-IS Y11'!E205</f>
        <v>0</v>
      </c>
      <c r="F294" s="623">
        <f>'Input-IS Y11'!F205</f>
        <v>0</v>
      </c>
      <c r="G294" s="623">
        <f>'Input-IS Y11'!G205</f>
        <v>0</v>
      </c>
      <c r="H294" s="623">
        <f>'Input-IS Y11'!H205</f>
        <v>0</v>
      </c>
      <c r="I294" s="623">
        <f>'Input-IS Y11'!I205</f>
        <v>0</v>
      </c>
      <c r="J294" s="623">
        <f>'Input-IS Y11'!J205</f>
        <v>0</v>
      </c>
    </row>
    <row r="295" spans="2:10">
      <c r="B295" s="433" t="s">
        <v>67</v>
      </c>
      <c r="C295" s="442"/>
      <c r="D295" s="632" t="e">
        <f t="shared" ref="D295:J295" si="63">IF(D291="","",(D294/$C$294))</f>
        <v>#DIV/0!</v>
      </c>
      <c r="E295" s="632" t="e">
        <f t="shared" si="63"/>
        <v>#DIV/0!</v>
      </c>
      <c r="F295" s="632" t="e">
        <f t="shared" si="63"/>
        <v>#DIV/0!</v>
      </c>
      <c r="G295" s="632" t="e">
        <f t="shared" si="63"/>
        <v>#DIV/0!</v>
      </c>
      <c r="H295" s="632" t="str">
        <f t="shared" si="63"/>
        <v/>
      </c>
      <c r="I295" s="632" t="str">
        <f t="shared" si="63"/>
        <v/>
      </c>
      <c r="J295" s="632" t="str">
        <f t="shared" si="63"/>
        <v/>
      </c>
    </row>
    <row r="296" spans="2:10">
      <c r="B296" s="433" t="s">
        <v>43</v>
      </c>
      <c r="C296" s="623">
        <f>'Input-IS Y11'!C256</f>
        <v>0</v>
      </c>
      <c r="D296" s="623">
        <f>'Input-IS Y11'!D256</f>
        <v>0</v>
      </c>
      <c r="E296" s="623">
        <f>'Input-IS Y11'!E256</f>
        <v>0</v>
      </c>
      <c r="F296" s="623">
        <f>'Input-IS Y11'!F256</f>
        <v>0</v>
      </c>
      <c r="G296" s="623">
        <f>'Input-IS Y11'!G256</f>
        <v>0</v>
      </c>
      <c r="H296" s="623">
        <f>'Input-IS Y11'!H256</f>
        <v>0</v>
      </c>
      <c r="I296" s="623">
        <f>'Input-IS Y11'!I256</f>
        <v>0</v>
      </c>
      <c r="J296" s="623">
        <f>'Input-IS Y11'!J256</f>
        <v>0</v>
      </c>
    </row>
    <row r="297" spans="2:10">
      <c r="B297" s="433" t="s">
        <v>52</v>
      </c>
      <c r="C297" s="442"/>
      <c r="D297" s="632" t="e">
        <f t="shared" ref="D297:J297" si="64">IF(D291="","",(D296/$C$296))</f>
        <v>#DIV/0!</v>
      </c>
      <c r="E297" s="632" t="e">
        <f t="shared" si="64"/>
        <v>#DIV/0!</v>
      </c>
      <c r="F297" s="632" t="e">
        <f t="shared" si="64"/>
        <v>#DIV/0!</v>
      </c>
      <c r="G297" s="632" t="e">
        <f t="shared" si="64"/>
        <v>#DIV/0!</v>
      </c>
      <c r="H297" s="632" t="str">
        <f t="shared" si="64"/>
        <v/>
      </c>
      <c r="I297" s="632" t="str">
        <f t="shared" si="64"/>
        <v/>
      </c>
      <c r="J297" s="632" t="str">
        <f t="shared" si="64"/>
        <v/>
      </c>
    </row>
    <row r="298" spans="2:10">
      <c r="B298" s="433" t="s">
        <v>53</v>
      </c>
      <c r="C298" s="442"/>
      <c r="D298" s="632" t="e">
        <f t="shared" ref="D298:J298" si="65">IF(D291="","",(D292/D$296))</f>
        <v>#DIV/0!</v>
      </c>
      <c r="E298" s="632" t="e">
        <f t="shared" si="65"/>
        <v>#DIV/0!</v>
      </c>
      <c r="F298" s="632" t="e">
        <f t="shared" si="65"/>
        <v>#DIV/0!</v>
      </c>
      <c r="G298" s="632" t="e">
        <f t="shared" si="65"/>
        <v>#DIV/0!</v>
      </c>
      <c r="H298" s="632" t="str">
        <f t="shared" si="65"/>
        <v/>
      </c>
      <c r="I298" s="632" t="str">
        <f t="shared" si="65"/>
        <v/>
      </c>
      <c r="J298" s="632" t="str">
        <f t="shared" si="65"/>
        <v/>
      </c>
    </row>
    <row r="299" spans="2:10">
      <c r="B299" s="433" t="s">
        <v>68</v>
      </c>
      <c r="C299" s="442"/>
      <c r="D299" s="632" t="e">
        <f t="shared" ref="D299:J299" si="66">IF(D291="","",((D294/D$296)))</f>
        <v>#DIV/0!</v>
      </c>
      <c r="E299" s="632" t="e">
        <f t="shared" si="66"/>
        <v>#DIV/0!</v>
      </c>
      <c r="F299" s="632" t="e">
        <f t="shared" si="66"/>
        <v>#DIV/0!</v>
      </c>
      <c r="G299" s="632" t="e">
        <f t="shared" si="66"/>
        <v>#DIV/0!</v>
      </c>
      <c r="H299" s="632" t="str">
        <f t="shared" si="66"/>
        <v/>
      </c>
      <c r="I299" s="632" t="str">
        <f t="shared" si="66"/>
        <v/>
      </c>
      <c r="J299" s="632" t="str">
        <f t="shared" si="66"/>
        <v/>
      </c>
    </row>
    <row r="300" spans="2:10" ht="15">
      <c r="B300" s="443"/>
      <c r="C300" s="444"/>
      <c r="D300" s="445"/>
      <c r="E300" s="446"/>
      <c r="F300" s="447"/>
      <c r="G300" s="448"/>
      <c r="H300" s="445"/>
      <c r="I300" s="449"/>
      <c r="J300" s="450"/>
    </row>
    <row r="301" spans="2:10" ht="13.5" thickBot="1">
      <c r="B301" s="437" t="s">
        <v>44</v>
      </c>
      <c r="C301" s="438" t="s">
        <v>1</v>
      </c>
      <c r="D301" s="439" t="str">
        <f t="shared" ref="D301:J301" si="67">D291</f>
        <v>Training</v>
      </c>
      <c r="E301" s="439" t="str">
        <f t="shared" si="67"/>
        <v>Conference</v>
      </c>
      <c r="F301" s="439" t="str">
        <f t="shared" si="67"/>
        <v>Research</v>
      </c>
      <c r="G301" s="439" t="str">
        <f t="shared" si="67"/>
        <v>Publications</v>
      </c>
      <c r="H301" s="439" t="str">
        <f t="shared" si="67"/>
        <v/>
      </c>
      <c r="I301" s="439" t="str">
        <f t="shared" si="67"/>
        <v/>
      </c>
      <c r="J301" s="439" t="str">
        <f t="shared" si="67"/>
        <v/>
      </c>
    </row>
    <row r="302" spans="2:10">
      <c r="B302" s="433" t="s">
        <v>18</v>
      </c>
      <c r="C302" s="623">
        <f>'Input-IS Y11'!C149</f>
        <v>0</v>
      </c>
      <c r="D302" s="623">
        <f>'Input-IS Y11'!D149</f>
        <v>0</v>
      </c>
      <c r="E302" s="623">
        <f>'Input-IS Y11'!E149</f>
        <v>0</v>
      </c>
      <c r="F302" s="623">
        <f>'Input-IS Y11'!F149</f>
        <v>0</v>
      </c>
      <c r="G302" s="623">
        <f>'Input-IS Y11'!G149</f>
        <v>0</v>
      </c>
      <c r="H302" s="623">
        <f>'Input-IS Y11'!H149</f>
        <v>0</v>
      </c>
      <c r="I302" s="623">
        <f>'Input-IS Y11'!I149</f>
        <v>0</v>
      </c>
      <c r="J302" s="623">
        <f>'Input-IS Y11'!J149</f>
        <v>0</v>
      </c>
    </row>
    <row r="303" spans="2:10">
      <c r="B303" s="433" t="s">
        <v>36</v>
      </c>
      <c r="C303" s="623">
        <f>'Input-IS Y11'!C256</f>
        <v>0</v>
      </c>
      <c r="D303" s="623">
        <f>'Input-IS Y11'!D256</f>
        <v>0</v>
      </c>
      <c r="E303" s="623">
        <f>'Input-IS Y11'!E256</f>
        <v>0</v>
      </c>
      <c r="F303" s="623">
        <f>'Input-IS Y11'!F256</f>
        <v>0</v>
      </c>
      <c r="G303" s="623">
        <f>'Input-IS Y11'!G256</f>
        <v>0</v>
      </c>
      <c r="H303" s="623">
        <f>'Input-IS Y11'!H256</f>
        <v>0</v>
      </c>
      <c r="I303" s="623">
        <f>'Input-IS Y11'!I256</f>
        <v>0</v>
      </c>
      <c r="J303" s="623">
        <f>'Input-IS Y11'!J256</f>
        <v>0</v>
      </c>
    </row>
    <row r="304" spans="2:10">
      <c r="B304" s="435" t="s">
        <v>54</v>
      </c>
      <c r="C304" s="632" t="str">
        <f t="shared" ref="C304:J304" si="68">IF(ISERROR(C302/C303),"",C302/C303)</f>
        <v/>
      </c>
      <c r="D304" s="626" t="str">
        <f t="shared" si="68"/>
        <v/>
      </c>
      <c r="E304" s="626" t="str">
        <f t="shared" si="68"/>
        <v/>
      </c>
      <c r="F304" s="626" t="str">
        <f t="shared" si="68"/>
        <v/>
      </c>
      <c r="G304" s="626" t="str">
        <f t="shared" si="68"/>
        <v/>
      </c>
      <c r="H304" s="626" t="str">
        <f t="shared" si="68"/>
        <v/>
      </c>
      <c r="I304" s="626" t="str">
        <f t="shared" si="68"/>
        <v/>
      </c>
      <c r="J304" s="626" t="str">
        <f t="shared" si="68"/>
        <v/>
      </c>
    </row>
    <row r="305" spans="2:10" ht="15">
      <c r="B305" s="24"/>
      <c r="C305" s="23"/>
      <c r="D305" s="207"/>
      <c r="E305" s="23"/>
      <c r="F305" s="23"/>
      <c r="G305" s="23"/>
      <c r="H305" s="23"/>
      <c r="I305" s="23"/>
      <c r="J305" s="23"/>
    </row>
    <row r="307" spans="2:10" ht="15.75">
      <c r="B307" s="25" t="s">
        <v>65</v>
      </c>
    </row>
  </sheetData>
  <sheetProtection password="FA56" sheet="1" objects="1" scenarios="1" formatCells="0" formatColumns="0" formatRows="0"/>
  <conditionalFormatting sqref="D263:D264 D9:D181 D203:D214 D256:D261 D266:D304">
    <cfRule type="expression" dxfId="224" priority="152">
      <formula>$D$9=""</formula>
    </cfRule>
  </conditionalFormatting>
  <conditionalFormatting sqref="E263:E264 E266:E304 E9:E181 E203:E214 E256:E261">
    <cfRule type="expression" dxfId="223" priority="151">
      <formula>$E$9=""</formula>
    </cfRule>
  </conditionalFormatting>
  <conditionalFormatting sqref="F263:F264 F266:F304 F9:F181 F203:F214 F256:F261">
    <cfRule type="expression" dxfId="222" priority="150">
      <formula>$F$9=""</formula>
    </cfRule>
  </conditionalFormatting>
  <conditionalFormatting sqref="G263:G264 G266:G304 G9:G181 G203:G214 G256:G261">
    <cfRule type="expression" dxfId="221" priority="149">
      <formula>$G$9=""</formula>
    </cfRule>
  </conditionalFormatting>
  <conditionalFormatting sqref="H263:H264 H266:H304 H9:H181 H203:H214 H256:H261">
    <cfRule type="expression" dxfId="220" priority="148">
      <formula>$H$9=""</formula>
    </cfRule>
  </conditionalFormatting>
  <conditionalFormatting sqref="I263:I264 I266:I304 I9:I181 I203:I214 I256:I261">
    <cfRule type="expression" dxfId="219" priority="147">
      <formula>$I$9=""</formula>
    </cfRule>
  </conditionalFormatting>
  <conditionalFormatting sqref="J263:J264 J266:J304 J9:J181 J203:J214 J256:J261">
    <cfRule type="expression" dxfId="218" priority="146">
      <formula>$J$9=""</formula>
    </cfRule>
  </conditionalFormatting>
  <conditionalFormatting sqref="H83:J83">
    <cfRule type="expression" dxfId="217" priority="145">
      <formula>$G$9=""</formula>
    </cfRule>
  </conditionalFormatting>
  <conditionalFormatting sqref="D22">
    <cfRule type="expression" dxfId="216" priority="144">
      <formula>$D$9=""</formula>
    </cfRule>
  </conditionalFormatting>
  <conditionalFormatting sqref="E22">
    <cfRule type="expression" dxfId="215" priority="143">
      <formula>$E$9=""</formula>
    </cfRule>
  </conditionalFormatting>
  <conditionalFormatting sqref="F22">
    <cfRule type="expression" dxfId="214" priority="142">
      <formula>$F$9=""</formula>
    </cfRule>
  </conditionalFormatting>
  <conditionalFormatting sqref="G22">
    <cfRule type="expression" dxfId="213" priority="141">
      <formula>$G$9=""</formula>
    </cfRule>
  </conditionalFormatting>
  <conditionalFormatting sqref="H22">
    <cfRule type="expression" dxfId="212" priority="140">
      <formula>$H$9=""</formula>
    </cfRule>
  </conditionalFormatting>
  <conditionalFormatting sqref="I22">
    <cfRule type="expression" dxfId="211" priority="139">
      <formula>$I$9=""</formula>
    </cfRule>
  </conditionalFormatting>
  <conditionalFormatting sqref="J22">
    <cfRule type="expression" dxfId="210" priority="138">
      <formula>$J$9=""</formula>
    </cfRule>
  </conditionalFormatting>
  <conditionalFormatting sqref="E22:J22">
    <cfRule type="expression" dxfId="209" priority="137">
      <formula>$D$9=""</formula>
    </cfRule>
  </conditionalFormatting>
  <conditionalFormatting sqref="D13">
    <cfRule type="expression" dxfId="208" priority="136">
      <formula>$D$9=""</formula>
    </cfRule>
  </conditionalFormatting>
  <conditionalFormatting sqref="E13">
    <cfRule type="expression" dxfId="207" priority="135">
      <formula>$E$9=""</formula>
    </cfRule>
  </conditionalFormatting>
  <conditionalFormatting sqref="F13">
    <cfRule type="expression" dxfId="206" priority="134">
      <formula>$F$9=""</formula>
    </cfRule>
  </conditionalFormatting>
  <conditionalFormatting sqref="G13">
    <cfRule type="expression" dxfId="205" priority="133">
      <formula>$G$9=""</formula>
    </cfRule>
  </conditionalFormatting>
  <conditionalFormatting sqref="H13">
    <cfRule type="expression" dxfId="204" priority="132">
      <formula>$H$9=""</formula>
    </cfRule>
  </conditionalFormatting>
  <conditionalFormatting sqref="I13">
    <cfRule type="expression" dxfId="203" priority="131">
      <formula>$I$9=""</formula>
    </cfRule>
  </conditionalFormatting>
  <conditionalFormatting sqref="J13">
    <cfRule type="expression" dxfId="202" priority="130">
      <formula>$J$9=""</formula>
    </cfRule>
  </conditionalFormatting>
  <conditionalFormatting sqref="D34:D58">
    <cfRule type="expression" dxfId="201" priority="129">
      <formula>$D$9=""</formula>
    </cfRule>
  </conditionalFormatting>
  <conditionalFormatting sqref="E34:E58">
    <cfRule type="expression" dxfId="200" priority="128">
      <formula>$E$9=""</formula>
    </cfRule>
  </conditionalFormatting>
  <conditionalFormatting sqref="F34:F58">
    <cfRule type="expression" dxfId="199" priority="127">
      <formula>$F$9=""</formula>
    </cfRule>
  </conditionalFormatting>
  <conditionalFormatting sqref="G34:G58">
    <cfRule type="expression" dxfId="198" priority="126">
      <formula>$G$9=""</formula>
    </cfRule>
  </conditionalFormatting>
  <conditionalFormatting sqref="H34:H58">
    <cfRule type="expression" dxfId="197" priority="125">
      <formula>$H$9=""</formula>
    </cfRule>
  </conditionalFormatting>
  <conditionalFormatting sqref="I34:I58">
    <cfRule type="expression" dxfId="196" priority="124">
      <formula>$I$9=""</formula>
    </cfRule>
  </conditionalFormatting>
  <conditionalFormatting sqref="J34:J58">
    <cfRule type="expression" dxfId="195" priority="123">
      <formula>$J$9=""</formula>
    </cfRule>
  </conditionalFormatting>
  <conditionalFormatting sqref="D34:D58">
    <cfRule type="expression" dxfId="194" priority="122">
      <formula>$D$9=""</formula>
    </cfRule>
  </conditionalFormatting>
  <conditionalFormatting sqref="E34:E58">
    <cfRule type="expression" dxfId="193" priority="121">
      <formula>$E$9=""</formula>
    </cfRule>
  </conditionalFormatting>
  <conditionalFormatting sqref="F34:F58">
    <cfRule type="expression" dxfId="192" priority="120">
      <formula>$F$9=""</formula>
    </cfRule>
  </conditionalFormatting>
  <conditionalFormatting sqref="G34:G58">
    <cfRule type="expression" dxfId="191" priority="119">
      <formula>$G$9=""</formula>
    </cfRule>
  </conditionalFormatting>
  <conditionalFormatting sqref="H34:H58">
    <cfRule type="expression" dxfId="190" priority="118">
      <formula>$H$9=""</formula>
    </cfRule>
  </conditionalFormatting>
  <conditionalFormatting sqref="I34:I58">
    <cfRule type="expression" dxfId="189" priority="117">
      <formula>$I$9=""</formula>
    </cfRule>
  </conditionalFormatting>
  <conditionalFormatting sqref="J34:J58">
    <cfRule type="expression" dxfId="188" priority="116">
      <formula>$J$9=""</formula>
    </cfRule>
  </conditionalFormatting>
  <conditionalFormatting sqref="D84:D102">
    <cfRule type="expression" dxfId="187" priority="115">
      <formula>$D$9=""</formula>
    </cfRule>
  </conditionalFormatting>
  <conditionalFormatting sqref="E84:E102">
    <cfRule type="expression" dxfId="186" priority="114">
      <formula>$E$9=""</formula>
    </cfRule>
  </conditionalFormatting>
  <conditionalFormatting sqref="F84:F102">
    <cfRule type="expression" dxfId="185" priority="113">
      <formula>$F$9=""</formula>
    </cfRule>
  </conditionalFormatting>
  <conditionalFormatting sqref="G84:G102">
    <cfRule type="expression" dxfId="184" priority="112">
      <formula>$G$9=""</formula>
    </cfRule>
  </conditionalFormatting>
  <conditionalFormatting sqref="H84:H102">
    <cfRule type="expression" dxfId="183" priority="111">
      <formula>$H$9=""</formula>
    </cfRule>
  </conditionalFormatting>
  <conditionalFormatting sqref="I84:I102">
    <cfRule type="expression" dxfId="182" priority="110">
      <formula>$I$9=""</formula>
    </cfRule>
  </conditionalFormatting>
  <conditionalFormatting sqref="J84:J102">
    <cfRule type="expression" dxfId="181" priority="109">
      <formula>$J$9=""</formula>
    </cfRule>
  </conditionalFormatting>
  <conditionalFormatting sqref="D155:D181 D203:D204">
    <cfRule type="expression" dxfId="180" priority="108">
      <formula>$D$9=""</formula>
    </cfRule>
  </conditionalFormatting>
  <conditionalFormatting sqref="E155:E181 E203:E204">
    <cfRule type="expression" dxfId="179" priority="107">
      <formula>$E$9=""</formula>
    </cfRule>
  </conditionalFormatting>
  <conditionalFormatting sqref="F155:F181 F203:F204">
    <cfRule type="expression" dxfId="178" priority="106">
      <formula>$F$9=""</formula>
    </cfRule>
  </conditionalFormatting>
  <conditionalFormatting sqref="G155:G181 G203:G204">
    <cfRule type="expression" dxfId="177" priority="105">
      <formula>$G$9=""</formula>
    </cfRule>
  </conditionalFormatting>
  <conditionalFormatting sqref="H155:H181 H203:H204">
    <cfRule type="expression" dxfId="176" priority="104">
      <formula>$H$9=""</formula>
    </cfRule>
  </conditionalFormatting>
  <conditionalFormatting sqref="I155:I181 I203:I204">
    <cfRule type="expression" dxfId="175" priority="103">
      <formula>$I$9=""</formula>
    </cfRule>
  </conditionalFormatting>
  <conditionalFormatting sqref="J155:J181 J203:J204">
    <cfRule type="expression" dxfId="174" priority="102">
      <formula>$J$9=""</formula>
    </cfRule>
  </conditionalFormatting>
  <conditionalFormatting sqref="D10">
    <cfRule type="expression" dxfId="173" priority="94">
      <formula>$D$9=""</formula>
    </cfRule>
  </conditionalFormatting>
  <conditionalFormatting sqref="E10">
    <cfRule type="expression" dxfId="172" priority="93">
      <formula>$E$9=""</formula>
    </cfRule>
  </conditionalFormatting>
  <conditionalFormatting sqref="F10">
    <cfRule type="expression" dxfId="171" priority="92">
      <formula>$F$9=""</formula>
    </cfRule>
  </conditionalFormatting>
  <conditionalFormatting sqref="G10">
    <cfRule type="expression" dxfId="170" priority="91">
      <formula>$G$9=""</formula>
    </cfRule>
  </conditionalFormatting>
  <conditionalFormatting sqref="H10">
    <cfRule type="expression" dxfId="169" priority="90">
      <formula>$H$9=""</formula>
    </cfRule>
  </conditionalFormatting>
  <conditionalFormatting sqref="I10">
    <cfRule type="expression" dxfId="168" priority="89">
      <formula>$I$9=""</formula>
    </cfRule>
  </conditionalFormatting>
  <conditionalFormatting sqref="J10">
    <cfRule type="expression" dxfId="167" priority="88">
      <formula>$J$9=""</formula>
    </cfRule>
  </conditionalFormatting>
  <conditionalFormatting sqref="D10">
    <cfRule type="expression" dxfId="166" priority="87">
      <formula>$D$9=""</formula>
    </cfRule>
  </conditionalFormatting>
  <conditionalFormatting sqref="E10">
    <cfRule type="expression" dxfId="165" priority="86">
      <formula>$E$9=""</formula>
    </cfRule>
  </conditionalFormatting>
  <conditionalFormatting sqref="F10">
    <cfRule type="expression" dxfId="164" priority="85">
      <formula>$F$9=""</formula>
    </cfRule>
  </conditionalFormatting>
  <conditionalFormatting sqref="G10">
    <cfRule type="expression" dxfId="163" priority="84">
      <formula>$G$9=""</formula>
    </cfRule>
  </conditionalFormatting>
  <conditionalFormatting sqref="H10">
    <cfRule type="expression" dxfId="162" priority="83">
      <formula>$H$9=""</formula>
    </cfRule>
  </conditionalFormatting>
  <conditionalFormatting sqref="I10">
    <cfRule type="expression" dxfId="161" priority="82">
      <formula>$I$9=""</formula>
    </cfRule>
  </conditionalFormatting>
  <conditionalFormatting sqref="J10">
    <cfRule type="expression" dxfId="160" priority="81">
      <formula>$J$9=""</formula>
    </cfRule>
  </conditionalFormatting>
  <conditionalFormatting sqref="D10">
    <cfRule type="expression" dxfId="159" priority="80">
      <formula>$D$9=""</formula>
    </cfRule>
  </conditionalFormatting>
  <conditionalFormatting sqref="E10">
    <cfRule type="expression" dxfId="158" priority="79">
      <formula>$E$9=""</formula>
    </cfRule>
  </conditionalFormatting>
  <conditionalFormatting sqref="F10">
    <cfRule type="expression" dxfId="157" priority="78">
      <formula>$F$9=""</formula>
    </cfRule>
  </conditionalFormatting>
  <conditionalFormatting sqref="G10">
    <cfRule type="expression" dxfId="156" priority="77">
      <formula>$G$9=""</formula>
    </cfRule>
  </conditionalFormatting>
  <conditionalFormatting sqref="H10">
    <cfRule type="expression" dxfId="155" priority="76">
      <formula>$H$9=""</formula>
    </cfRule>
  </conditionalFormatting>
  <conditionalFormatting sqref="I10">
    <cfRule type="expression" dxfId="154" priority="75">
      <formula>$I$9=""</formula>
    </cfRule>
  </conditionalFormatting>
  <conditionalFormatting sqref="J10">
    <cfRule type="expression" dxfId="153" priority="74">
      <formula>$J$9=""</formula>
    </cfRule>
  </conditionalFormatting>
  <conditionalFormatting sqref="C289">
    <cfRule type="cellIs" dxfId="152" priority="73" operator="greaterThan">
      <formula>0</formula>
    </cfRule>
  </conditionalFormatting>
  <conditionalFormatting sqref="C302:J304 D266:J267 C292:J299 C282:J289 C276:J279 C268:J273">
    <cfRule type="containsErrors" dxfId="151" priority="72">
      <formula>ISERROR(C266)</formula>
    </cfRule>
  </conditionalFormatting>
  <conditionalFormatting sqref="D279:J279">
    <cfRule type="containsErrors" dxfId="150" priority="64">
      <formula>ISERROR(D279)</formula>
    </cfRule>
  </conditionalFormatting>
  <conditionalFormatting sqref="H279">
    <cfRule type="expression" dxfId="149" priority="63">
      <formula>$H$9=""</formula>
    </cfRule>
  </conditionalFormatting>
  <conditionalFormatting sqref="I279">
    <cfRule type="expression" dxfId="148" priority="62">
      <formula>$I$9=""</formula>
    </cfRule>
  </conditionalFormatting>
  <conditionalFormatting sqref="J279">
    <cfRule type="expression" dxfId="147" priority="61">
      <formula>$J$9=""</formula>
    </cfRule>
  </conditionalFormatting>
  <conditionalFormatting sqref="G279">
    <cfRule type="expression" dxfId="146" priority="60">
      <formula>$G$9=""</formula>
    </cfRule>
  </conditionalFormatting>
  <conditionalFormatting sqref="F279">
    <cfRule type="expression" dxfId="145" priority="59">
      <formula>$F$9=""</formula>
    </cfRule>
  </conditionalFormatting>
  <conditionalFormatting sqref="E279">
    <cfRule type="expression" dxfId="144" priority="58">
      <formula>$E$9=""</formula>
    </cfRule>
  </conditionalFormatting>
  <conditionalFormatting sqref="D279">
    <cfRule type="expression" dxfId="143" priority="57">
      <formula>$D$9=""</formula>
    </cfRule>
  </conditionalFormatting>
  <conditionalFormatting sqref="D182:D202">
    <cfRule type="expression" dxfId="142" priority="56">
      <formula>$D$9=""</formula>
    </cfRule>
  </conditionalFormatting>
  <conditionalFormatting sqref="E182:E202">
    <cfRule type="expression" dxfId="141" priority="55">
      <formula>$E$9=""</formula>
    </cfRule>
  </conditionalFormatting>
  <conditionalFormatting sqref="F182:F202">
    <cfRule type="expression" dxfId="140" priority="54">
      <formula>$F$9=""</formula>
    </cfRule>
  </conditionalFormatting>
  <conditionalFormatting sqref="G182:G202">
    <cfRule type="expression" dxfId="139" priority="53">
      <formula>$G$9=""</formula>
    </cfRule>
  </conditionalFormatting>
  <conditionalFormatting sqref="H182:H202">
    <cfRule type="expression" dxfId="138" priority="52">
      <formula>$H$9=""</formula>
    </cfRule>
  </conditionalFormatting>
  <conditionalFormatting sqref="I182:I202">
    <cfRule type="expression" dxfId="137" priority="51">
      <formula>$I$9=""</formula>
    </cfRule>
  </conditionalFormatting>
  <conditionalFormatting sqref="J182:J202">
    <cfRule type="expression" dxfId="136" priority="50">
      <formula>$J$9=""</formula>
    </cfRule>
  </conditionalFormatting>
  <conditionalFormatting sqref="D182:D202">
    <cfRule type="expression" dxfId="135" priority="49">
      <formula>$D$9=""</formula>
    </cfRule>
  </conditionalFormatting>
  <conditionalFormatting sqref="E182:E202">
    <cfRule type="expression" dxfId="134" priority="48">
      <formula>$E$9=""</formula>
    </cfRule>
  </conditionalFormatting>
  <conditionalFormatting sqref="F182:F202">
    <cfRule type="expression" dxfId="133" priority="47">
      <formula>$F$9=""</formula>
    </cfRule>
  </conditionalFormatting>
  <conditionalFormatting sqref="G182:G202">
    <cfRule type="expression" dxfId="132" priority="46">
      <formula>$G$9=""</formula>
    </cfRule>
  </conditionalFormatting>
  <conditionalFormatting sqref="H182:H202">
    <cfRule type="expression" dxfId="131" priority="45">
      <formula>$H$9=""</formula>
    </cfRule>
  </conditionalFormatting>
  <conditionalFormatting sqref="I182:I202">
    <cfRule type="expression" dxfId="130" priority="44">
      <formula>$I$9=""</formula>
    </cfRule>
  </conditionalFormatting>
  <conditionalFormatting sqref="J182:J202">
    <cfRule type="expression" dxfId="129" priority="43">
      <formula>$J$9=""</formula>
    </cfRule>
  </conditionalFormatting>
  <conditionalFormatting sqref="D215:D223">
    <cfRule type="expression" dxfId="128" priority="42">
      <formula>$D$9=""</formula>
    </cfRule>
  </conditionalFormatting>
  <conditionalFormatting sqref="E215:E223">
    <cfRule type="expression" dxfId="127" priority="41">
      <formula>$E$9=""</formula>
    </cfRule>
  </conditionalFormatting>
  <conditionalFormatting sqref="F215:F223">
    <cfRule type="expression" dxfId="126" priority="40">
      <formula>$F$9=""</formula>
    </cfRule>
  </conditionalFormatting>
  <conditionalFormatting sqref="G215:G223">
    <cfRule type="expression" dxfId="125" priority="39">
      <formula>$G$9=""</formula>
    </cfRule>
  </conditionalFormatting>
  <conditionalFormatting sqref="H215:H223">
    <cfRule type="expression" dxfId="124" priority="38">
      <formula>$H$9=""</formula>
    </cfRule>
  </conditionalFormatting>
  <conditionalFormatting sqref="I215:I223">
    <cfRule type="expression" dxfId="123" priority="37">
      <formula>$I$9=""</formula>
    </cfRule>
  </conditionalFormatting>
  <conditionalFormatting sqref="J215:J223">
    <cfRule type="expression" dxfId="122" priority="36">
      <formula>$J$9=""</formula>
    </cfRule>
  </conditionalFormatting>
  <conditionalFormatting sqref="D224:D231">
    <cfRule type="expression" dxfId="121" priority="35">
      <formula>$D$9=""</formula>
    </cfRule>
  </conditionalFormatting>
  <conditionalFormatting sqref="E224:E231">
    <cfRule type="expression" dxfId="120" priority="34">
      <formula>$E$9=""</formula>
    </cfRule>
  </conditionalFormatting>
  <conditionalFormatting sqref="F224:F231">
    <cfRule type="expression" dxfId="119" priority="33">
      <formula>$F$9=""</formula>
    </cfRule>
  </conditionalFormatting>
  <conditionalFormatting sqref="G224:G231">
    <cfRule type="expression" dxfId="118" priority="32">
      <formula>$G$9=""</formula>
    </cfRule>
  </conditionalFormatting>
  <conditionalFormatting sqref="H224:H231">
    <cfRule type="expression" dxfId="117" priority="31">
      <formula>$H$9=""</formula>
    </cfRule>
  </conditionalFormatting>
  <conditionalFormatting sqref="I224:I231">
    <cfRule type="expression" dxfId="116" priority="30">
      <formula>$I$9=""</formula>
    </cfRule>
  </conditionalFormatting>
  <conditionalFormatting sqref="J224:J231">
    <cfRule type="expression" dxfId="115" priority="29">
      <formula>$J$9=""</formula>
    </cfRule>
  </conditionalFormatting>
  <conditionalFormatting sqref="D232:D240">
    <cfRule type="expression" dxfId="114" priority="28">
      <formula>$D$9=""</formula>
    </cfRule>
  </conditionalFormatting>
  <conditionalFormatting sqref="E232:E240">
    <cfRule type="expression" dxfId="113" priority="27">
      <formula>$E$9=""</formula>
    </cfRule>
  </conditionalFormatting>
  <conditionalFormatting sqref="F232:F240">
    <cfRule type="expression" dxfId="112" priority="26">
      <formula>$F$9=""</formula>
    </cfRule>
  </conditionalFormatting>
  <conditionalFormatting sqref="G232:G240">
    <cfRule type="expression" dxfId="111" priority="25">
      <formula>$G$9=""</formula>
    </cfRule>
  </conditionalFormatting>
  <conditionalFormatting sqref="H232:H240">
    <cfRule type="expression" dxfId="110" priority="24">
      <formula>$H$9=""</formula>
    </cfRule>
  </conditionalFormatting>
  <conditionalFormatting sqref="I232:I240">
    <cfRule type="expression" dxfId="109" priority="23">
      <formula>$I$9=""</formula>
    </cfRule>
  </conditionalFormatting>
  <conditionalFormatting sqref="J232:J240">
    <cfRule type="expression" dxfId="108" priority="22">
      <formula>$J$9=""</formula>
    </cfRule>
  </conditionalFormatting>
  <conditionalFormatting sqref="D241:D249">
    <cfRule type="expression" dxfId="107" priority="21">
      <formula>$D$9=""</formula>
    </cfRule>
  </conditionalFormatting>
  <conditionalFormatting sqref="E241:E249">
    <cfRule type="expression" dxfId="106" priority="20">
      <formula>$E$9=""</formula>
    </cfRule>
  </conditionalFormatting>
  <conditionalFormatting sqref="F241:F249">
    <cfRule type="expression" dxfId="105" priority="19">
      <formula>$F$9=""</formula>
    </cfRule>
  </conditionalFormatting>
  <conditionalFormatting sqref="G241:G249">
    <cfRule type="expression" dxfId="104" priority="18">
      <formula>$G$9=""</formula>
    </cfRule>
  </conditionalFormatting>
  <conditionalFormatting sqref="H241:H249">
    <cfRule type="expression" dxfId="103" priority="17">
      <formula>$H$9=""</formula>
    </cfRule>
  </conditionalFormatting>
  <conditionalFormatting sqref="I241:I249">
    <cfRule type="expression" dxfId="102" priority="16">
      <formula>$I$9=""</formula>
    </cfRule>
  </conditionalFormatting>
  <conditionalFormatting sqref="J241:J249">
    <cfRule type="expression" dxfId="101" priority="15">
      <formula>$J$9=""</formula>
    </cfRule>
  </conditionalFormatting>
  <conditionalFormatting sqref="D250:D255">
    <cfRule type="expression" dxfId="100" priority="14">
      <formula>$D$9=""</formula>
    </cfRule>
  </conditionalFormatting>
  <conditionalFormatting sqref="E250:E255">
    <cfRule type="expression" dxfId="99" priority="13">
      <formula>$E$9=""</formula>
    </cfRule>
  </conditionalFormatting>
  <conditionalFormatting sqref="F250:F255">
    <cfRule type="expression" dxfId="98" priority="12">
      <formula>$F$9=""</formula>
    </cfRule>
  </conditionalFormatting>
  <conditionalFormatting sqref="G250:G255">
    <cfRule type="expression" dxfId="97" priority="11">
      <formula>$G$9=""</formula>
    </cfRule>
  </conditionalFormatting>
  <conditionalFormatting sqref="H250:H255">
    <cfRule type="expression" dxfId="96" priority="10">
      <formula>$H$9=""</formula>
    </cfRule>
  </conditionalFormatting>
  <conditionalFormatting sqref="I250:I255">
    <cfRule type="expression" dxfId="95" priority="9">
      <formula>$I$9=""</formula>
    </cfRule>
  </conditionalFormatting>
  <conditionalFormatting sqref="J250:J255">
    <cfRule type="expression" dxfId="94" priority="8">
      <formula>$J$9=""</formula>
    </cfRule>
  </conditionalFormatting>
  <conditionalFormatting sqref="D265">
    <cfRule type="expression" dxfId="93" priority="7">
      <formula>$D$9=""</formula>
    </cfRule>
  </conditionalFormatting>
  <conditionalFormatting sqref="E265">
    <cfRule type="expression" dxfId="92" priority="6">
      <formula>$E$9=""</formula>
    </cfRule>
  </conditionalFormatting>
  <conditionalFormatting sqref="F265">
    <cfRule type="expression" dxfId="91" priority="5">
      <formula>$F$9=""</formula>
    </cfRule>
  </conditionalFormatting>
  <conditionalFormatting sqref="G265">
    <cfRule type="expression" dxfId="90" priority="4">
      <formula>$G$9=""</formula>
    </cfRule>
  </conditionalFormatting>
  <conditionalFormatting sqref="H265">
    <cfRule type="expression" dxfId="89" priority="3">
      <formula>$H$9=""</formula>
    </cfRule>
  </conditionalFormatting>
  <conditionalFormatting sqref="I265">
    <cfRule type="expression" dxfId="88" priority="2">
      <formula>$I$9=""</formula>
    </cfRule>
  </conditionalFormatting>
  <conditionalFormatting sqref="J265">
    <cfRule type="expression" dxfId="87" priority="1">
      <formula>$J$9=""</formula>
    </cfRule>
  </conditionalFormatting>
  <pageMargins left="0.36" right="0.34" top="0.55000000000000004" bottom="1" header="0.5" footer="0.5"/>
  <pageSetup scale="58" orientation="portrait" horizontalDpi="4294967292" verticalDpi="4294967292" r:id="rId1"/>
  <headerFooter alignWithMargins="0"/>
  <ignoredErrors>
    <ignoredError sqref="D127:J127 D138:J138 D118:J119" formula="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4">
    <tabColor rgb="FF7030A0"/>
    <outlinePr summaryBelow="0"/>
  </sheetPr>
  <dimension ref="A1:BZ72"/>
  <sheetViews>
    <sheetView topLeftCell="A3" zoomScaleNormal="100" workbookViewId="0">
      <selection activeCell="F25" sqref="F25"/>
    </sheetView>
  </sheetViews>
  <sheetFormatPr defaultRowHeight="15"/>
  <cols>
    <col min="1" max="1" width="1" style="76" customWidth="1"/>
    <col min="2" max="2" width="34" style="29" customWidth="1"/>
    <col min="3" max="5" width="13.28515625" style="29" bestFit="1" customWidth="1"/>
    <col min="6" max="13" width="12" style="29" customWidth="1"/>
    <col min="14" max="16384" width="9.140625" style="29"/>
  </cols>
  <sheetData>
    <row r="1" spans="1:78" s="48" customFormat="1">
      <c r="A1" s="73"/>
      <c r="B1" s="46"/>
      <c r="C1" s="47"/>
      <c r="D1" s="47"/>
      <c r="E1" s="47"/>
      <c r="F1" s="47"/>
      <c r="G1" s="47"/>
      <c r="H1" s="47"/>
      <c r="I1" s="47"/>
      <c r="J1" s="47"/>
      <c r="K1" s="47"/>
      <c r="L1" s="47"/>
      <c r="M1" s="47"/>
      <c r="AA1" s="687">
        <f>Setup!E106</f>
        <v>21</v>
      </c>
      <c r="BZ1" s="228">
        <f>Setup!E106</f>
        <v>21</v>
      </c>
    </row>
    <row r="2" spans="1:78" s="48" customFormat="1" ht="18">
      <c r="B2" s="452" t="str">
        <f>Setup!B5</f>
        <v>Product Costing &amp; Financial Performance Tool</v>
      </c>
      <c r="C2" s="47"/>
      <c r="D2" s="47"/>
      <c r="E2" s="47"/>
      <c r="F2" s="47"/>
      <c r="G2" s="47"/>
      <c r="H2" s="47"/>
      <c r="I2" s="47"/>
      <c r="J2" s="47"/>
      <c r="K2" s="47"/>
      <c r="L2" s="47"/>
      <c r="M2" s="47"/>
    </row>
    <row r="3" spans="1:78" s="48" customFormat="1">
      <c r="B3" s="73"/>
      <c r="C3" s="47"/>
      <c r="D3" s="47"/>
      <c r="E3" s="47"/>
      <c r="F3" s="47"/>
      <c r="G3" s="47"/>
      <c r="H3" s="47"/>
      <c r="I3" s="47"/>
      <c r="J3" s="47"/>
      <c r="K3" s="47"/>
      <c r="L3" s="47"/>
      <c r="M3" s="47"/>
    </row>
    <row r="4" spans="1:78" s="48" customFormat="1">
      <c r="B4" s="44" t="s">
        <v>282</v>
      </c>
      <c r="C4" s="49"/>
      <c r="D4" s="49"/>
      <c r="E4" s="50"/>
      <c r="F4" s="47"/>
      <c r="G4" s="47"/>
      <c r="H4" s="47"/>
      <c r="I4" s="47"/>
      <c r="J4" s="47"/>
      <c r="K4" s="47"/>
      <c r="L4" s="47"/>
      <c r="M4" s="47"/>
    </row>
    <row r="5" spans="1:78" s="48" customFormat="1">
      <c r="B5" s="76"/>
      <c r="C5" s="479">
        <f>Setup!$D$10</f>
        <v>11</v>
      </c>
      <c r="D5" s="479">
        <f>Setup!$D$10</f>
        <v>11</v>
      </c>
      <c r="E5" s="479">
        <f>Setup!$D$10</f>
        <v>11</v>
      </c>
      <c r="F5" s="479">
        <f>Setup!$D$10</f>
        <v>11</v>
      </c>
      <c r="G5" s="479">
        <f>Setup!$D$10</f>
        <v>11</v>
      </c>
      <c r="H5" s="479">
        <f>Setup!$D$10</f>
        <v>11</v>
      </c>
      <c r="I5" s="479">
        <f>Setup!$D$10</f>
        <v>11</v>
      </c>
      <c r="J5" s="479">
        <f>Setup!$D$10</f>
        <v>11</v>
      </c>
      <c r="K5" s="479">
        <f>Setup!$D$10</f>
        <v>11</v>
      </c>
      <c r="L5" s="479">
        <f>Setup!$D$10</f>
        <v>11</v>
      </c>
      <c r="M5" s="479">
        <f>Setup!$D$10</f>
        <v>11</v>
      </c>
    </row>
    <row r="6" spans="1:78" s="48" customFormat="1" ht="22.5" customHeight="1">
      <c r="B6" s="76" t="s">
        <v>278</v>
      </c>
      <c r="C6" s="479"/>
      <c r="D6" s="479"/>
      <c r="E6" s="479"/>
      <c r="F6" s="479"/>
      <c r="G6" s="479"/>
      <c r="H6" s="479"/>
      <c r="I6" s="479"/>
      <c r="J6" s="479"/>
      <c r="K6" s="479"/>
      <c r="L6" s="479"/>
      <c r="M6" s="479"/>
      <c r="N6" s="804"/>
    </row>
    <row r="7" spans="1:78" s="48" customFormat="1" ht="8.25" customHeight="1">
      <c r="A7" s="784"/>
      <c r="B7" s="51"/>
      <c r="C7" s="479"/>
      <c r="D7" s="479"/>
      <c r="E7" s="479"/>
      <c r="F7" s="479"/>
      <c r="G7" s="479"/>
      <c r="H7" s="479"/>
      <c r="I7" s="479"/>
      <c r="J7" s="479"/>
      <c r="K7" s="479"/>
      <c r="L7" s="479"/>
      <c r="M7" s="479"/>
      <c r="N7" s="804"/>
    </row>
    <row r="8" spans="1:78">
      <c r="B8" s="854" t="str">
        <f>IF(AA1=100%,"PLEASE OVERWRITE FORMULAS TO ENTER DATA FOR THE CORE PORTION OF TOTAL OVERHEAD COSTS IN THE WHITE CELLS ABOVE SINCE AN ALLOCATION PERCENTAGE ON SETUP PAGE HAS NOT BEEN SELECTED","")</f>
        <v/>
      </c>
      <c r="C8" s="855"/>
      <c r="D8" s="855"/>
      <c r="E8" s="855"/>
      <c r="F8" s="855"/>
      <c r="G8" s="855"/>
      <c r="H8" s="855"/>
      <c r="I8" s="855"/>
      <c r="J8" s="855"/>
      <c r="K8" s="855"/>
      <c r="L8" s="855"/>
      <c r="M8" s="855"/>
      <c r="N8" s="855"/>
    </row>
    <row r="9" spans="1:78" ht="20.25" customHeight="1">
      <c r="B9" s="855"/>
      <c r="C9" s="855"/>
      <c r="D9" s="855"/>
      <c r="E9" s="855"/>
      <c r="F9" s="855"/>
      <c r="G9" s="855"/>
      <c r="H9" s="855"/>
      <c r="I9" s="855"/>
      <c r="J9" s="855"/>
      <c r="K9" s="855"/>
      <c r="L9" s="855"/>
      <c r="M9" s="855"/>
      <c r="N9" s="855"/>
    </row>
    <row r="10" spans="1:78" s="48" customFormat="1" ht="3.75" customHeight="1">
      <c r="A10" s="76"/>
      <c r="B10" s="736"/>
      <c r="N10" s="804"/>
      <c r="O10" s="803"/>
    </row>
    <row r="11" spans="1:78" s="48" customFormat="1" ht="12" hidden="1" customHeight="1">
      <c r="A11" s="76"/>
      <c r="B11" s="451"/>
      <c r="C11" s="804">
        <v>1</v>
      </c>
      <c r="D11" s="804">
        <f>C11+1</f>
        <v>2</v>
      </c>
      <c r="E11" s="804">
        <f t="shared" ref="E11:M11" si="0">D11+1</f>
        <v>3</v>
      </c>
      <c r="F11" s="804">
        <f t="shared" si="0"/>
        <v>4</v>
      </c>
      <c r="G11" s="804">
        <f t="shared" si="0"/>
        <v>5</v>
      </c>
      <c r="H11" s="804">
        <f t="shared" si="0"/>
        <v>6</v>
      </c>
      <c r="I11" s="804">
        <f t="shared" si="0"/>
        <v>7</v>
      </c>
      <c r="J11" s="804">
        <f t="shared" si="0"/>
        <v>8</v>
      </c>
      <c r="K11" s="804">
        <f t="shared" si="0"/>
        <v>9</v>
      </c>
      <c r="L11" s="804">
        <f t="shared" si="0"/>
        <v>10</v>
      </c>
      <c r="M11" s="804">
        <f t="shared" si="0"/>
        <v>11</v>
      </c>
    </row>
    <row r="12" spans="1:78" s="52" customFormat="1" ht="12.75">
      <c r="A12" s="76"/>
      <c r="B12" s="104"/>
      <c r="C12" s="105">
        <f>Setup!D9</f>
        <v>2011</v>
      </c>
      <c r="D12" s="105">
        <f>C12+1</f>
        <v>2012</v>
      </c>
      <c r="E12" s="105">
        <f t="shared" ref="E12:M12" si="1">D12+1</f>
        <v>2013</v>
      </c>
      <c r="F12" s="105">
        <f t="shared" si="1"/>
        <v>2014</v>
      </c>
      <c r="G12" s="105">
        <f t="shared" si="1"/>
        <v>2015</v>
      </c>
      <c r="H12" s="105">
        <f t="shared" si="1"/>
        <v>2016</v>
      </c>
      <c r="I12" s="105">
        <f t="shared" si="1"/>
        <v>2017</v>
      </c>
      <c r="J12" s="105">
        <f t="shared" si="1"/>
        <v>2018</v>
      </c>
      <c r="K12" s="105">
        <f t="shared" si="1"/>
        <v>2019</v>
      </c>
      <c r="L12" s="105">
        <f t="shared" si="1"/>
        <v>2020</v>
      </c>
      <c r="M12" s="105">
        <f t="shared" si="1"/>
        <v>2021</v>
      </c>
    </row>
    <row r="13" spans="1:78" s="48" customFormat="1">
      <c r="A13" s="76"/>
      <c r="B13" s="122" t="s">
        <v>131</v>
      </c>
      <c r="C13" s="638">
        <f t="shared" ref="C13:M13" si="2">C22+C14</f>
        <v>0</v>
      </c>
      <c r="D13" s="638">
        <f t="shared" si="2"/>
        <v>0</v>
      </c>
      <c r="E13" s="638">
        <f t="shared" si="2"/>
        <v>0</v>
      </c>
      <c r="F13" s="638">
        <f t="shared" si="2"/>
        <v>0</v>
      </c>
      <c r="G13" s="638">
        <f t="shared" si="2"/>
        <v>0</v>
      </c>
      <c r="H13" s="638">
        <f t="shared" si="2"/>
        <v>0</v>
      </c>
      <c r="I13" s="638">
        <f t="shared" si="2"/>
        <v>0</v>
      </c>
      <c r="J13" s="638">
        <f t="shared" si="2"/>
        <v>0</v>
      </c>
      <c r="K13" s="638">
        <f t="shared" si="2"/>
        <v>0</v>
      </c>
      <c r="L13" s="638">
        <f t="shared" si="2"/>
        <v>0</v>
      </c>
      <c r="M13" s="638">
        <f t="shared" si="2"/>
        <v>0</v>
      </c>
    </row>
    <row r="14" spans="1:78" s="53" customFormat="1" ht="12.75">
      <c r="A14" s="76"/>
      <c r="B14" s="121" t="s">
        <v>130</v>
      </c>
      <c r="C14" s="106">
        <f>SUM(C15:C21)</f>
        <v>0</v>
      </c>
      <c r="D14" s="106">
        <f t="shared" ref="D14:M14" si="3">SUM(D15:D21)</f>
        <v>0</v>
      </c>
      <c r="E14" s="106">
        <f t="shared" si="3"/>
        <v>0</v>
      </c>
      <c r="F14" s="106">
        <f t="shared" si="3"/>
        <v>0</v>
      </c>
      <c r="G14" s="106">
        <f t="shared" si="3"/>
        <v>0</v>
      </c>
      <c r="H14" s="106">
        <f t="shared" si="3"/>
        <v>0</v>
      </c>
      <c r="I14" s="106">
        <f t="shared" si="3"/>
        <v>0</v>
      </c>
      <c r="J14" s="106">
        <f t="shared" si="3"/>
        <v>0</v>
      </c>
      <c r="K14" s="106">
        <f t="shared" si="3"/>
        <v>0</v>
      </c>
      <c r="L14" s="106">
        <f t="shared" si="3"/>
        <v>0</v>
      </c>
      <c r="M14" s="106">
        <f t="shared" si="3"/>
        <v>0</v>
      </c>
    </row>
    <row r="15" spans="1:78" s="48" customFormat="1">
      <c r="A15" s="76"/>
      <c r="B15" s="738" t="str">
        <f>IF(Setup!$E$34=2,Setup!$C$34,"")</f>
        <v/>
      </c>
      <c r="C15" s="739">
        <f>IF(Setup!$E23=2,'Input-IS Y1'!$D$154,0)</f>
        <v>0</v>
      </c>
      <c r="D15" s="739">
        <f>IF(Setup!$E23=2,'Input-IS Y2'!$D$154,0)</f>
        <v>0</v>
      </c>
      <c r="E15" s="739">
        <f>IF(Setup!$E23=2,'Input-IS Y3'!$D$154,0)</f>
        <v>0</v>
      </c>
      <c r="F15" s="739">
        <f>IF(Setup!$E23=2,'Input-IS Y4'!$D$154,0)</f>
        <v>0</v>
      </c>
      <c r="G15" s="739">
        <f>IF(Setup!$E23=2,'Input-IS Y5'!$D$154,0)</f>
        <v>0</v>
      </c>
      <c r="H15" s="739">
        <f>IF(Setup!$E23=2,'Input-IS Y6'!$D$154,0)</f>
        <v>0</v>
      </c>
      <c r="I15" s="739">
        <f>IF(Setup!$E23=2,'Input-IS Y7'!$D$154,0)</f>
        <v>0</v>
      </c>
      <c r="J15" s="739">
        <f>IF(Setup!$E23=2,'Input-IS Y8'!$D$154,0)</f>
        <v>0</v>
      </c>
      <c r="K15" s="739">
        <f>IF(Setup!$E23=2,'Input-IS Y9'!$D$154,0)</f>
        <v>0</v>
      </c>
      <c r="L15" s="739">
        <f>IF(Setup!$E23=2,'Input-IS Y10'!$D$154,0)</f>
        <v>0</v>
      </c>
      <c r="M15" s="739">
        <f>IF(Setup!$E23=2,'Input-IS Y11'!$D$154,0)</f>
        <v>0</v>
      </c>
    </row>
    <row r="16" spans="1:78" s="54" customFormat="1">
      <c r="A16" s="76"/>
      <c r="B16" s="740" t="str">
        <f>IF(Setup!$E$35=2,Setup!$C$35,"")</f>
        <v>Conference</v>
      </c>
      <c r="C16" s="739">
        <f>IF(Setup!$E24=2,'Input-IS Y1'!$E$154,0)</f>
        <v>0</v>
      </c>
      <c r="D16" s="739">
        <f>IF(Setup!$E24=2,'Input-IS Y2'!$E$154,0)</f>
        <v>0</v>
      </c>
      <c r="E16" s="739">
        <f>IF(Setup!$E24=2,'Input-IS Y3'!$E$154,0)</f>
        <v>0</v>
      </c>
      <c r="F16" s="739">
        <f>IF(Setup!$E24=2,'Input-IS Y4'!$E$154,0)</f>
        <v>0</v>
      </c>
      <c r="G16" s="739">
        <f>IF(Setup!$E24=2,'Input-IS Y5'!$E$154,0)</f>
        <v>0</v>
      </c>
      <c r="H16" s="739">
        <f>IF(Setup!$E24=2,'Input-IS Y6'!$E$154,0)</f>
        <v>0</v>
      </c>
      <c r="I16" s="739">
        <f>IF(Setup!$E24=2,'Input-IS Y7'!$E$154,0)</f>
        <v>0</v>
      </c>
      <c r="J16" s="739">
        <f>IF(Setup!$E24=2,'Input-IS Y8'!$E$154,0)</f>
        <v>0</v>
      </c>
      <c r="K16" s="739">
        <f>IF(Setup!$E24=2,'Input-IS Y9'!$E$154,0)</f>
        <v>0</v>
      </c>
      <c r="L16" s="739">
        <f>IF(Setup!$E24=2,'Input-IS Y10'!$E$154,0)</f>
        <v>0</v>
      </c>
      <c r="M16" s="739">
        <f>IF(Setup!$E24=2,'Input-IS Y11'!$E$154,0)</f>
        <v>0</v>
      </c>
    </row>
    <row r="17" spans="1:13" s="54" customFormat="1">
      <c r="A17" s="76"/>
      <c r="B17" s="740" t="str">
        <f>IF(Setup!$E$36=2,Setup!$C$36,"")</f>
        <v>Research</v>
      </c>
      <c r="C17" s="739">
        <f>IF(Setup!$E25=2,'Input-IS Y1'!$F$154,0)</f>
        <v>0</v>
      </c>
      <c r="D17" s="739">
        <f>IF(Setup!$E25=2,'Input-IS Y2'!$F$154,0)</f>
        <v>0</v>
      </c>
      <c r="E17" s="739">
        <f>IF(Setup!$E25=2,'Input-IS Y3'!$F$154,0)</f>
        <v>0</v>
      </c>
      <c r="F17" s="739">
        <f>IF(Setup!$E25=2,'Input-IS Y4'!$F$154,0)</f>
        <v>0</v>
      </c>
      <c r="G17" s="739">
        <f>IF(Setup!$E25=2,'Input-IS Y5'!$F$154,0)</f>
        <v>0</v>
      </c>
      <c r="H17" s="739">
        <f>IF(Setup!$E25=2,'Input-IS Y6'!$F$154,0)</f>
        <v>0</v>
      </c>
      <c r="I17" s="739">
        <f>IF(Setup!$E25=2,'Input-IS Y7'!$F$154,0)</f>
        <v>0</v>
      </c>
      <c r="J17" s="739">
        <f>IF(Setup!$E25=2,'Input-IS Y8'!$F$154,0)</f>
        <v>0</v>
      </c>
      <c r="K17" s="739">
        <f>IF(Setup!$E25=2,'Input-IS Y9'!$F$154,0)</f>
        <v>0</v>
      </c>
      <c r="L17" s="739">
        <f>IF(Setup!$E25=2,'Input-IS Y10'!$F$154,0)</f>
        <v>0</v>
      </c>
      <c r="M17" s="739">
        <f>IF(Setup!$E25=2,'Input-IS Y11'!$F$154,0)</f>
        <v>0</v>
      </c>
    </row>
    <row r="18" spans="1:13" s="54" customFormat="1">
      <c r="A18" s="76"/>
      <c r="B18" s="740" t="str">
        <f>IF(Setup!$E$37=2,Setup!$C$37,"")</f>
        <v>Publications</v>
      </c>
      <c r="C18" s="739">
        <f>IF(Setup!$E26=2,'Input-IS Y1'!$G$154,0)</f>
        <v>0</v>
      </c>
      <c r="D18" s="739">
        <f>IF(Setup!$E26=2,'Input-IS Y2'!$G$154,0)</f>
        <v>0</v>
      </c>
      <c r="E18" s="739">
        <f>IF(Setup!$E26=2,'Input-IS Y3'!$G$154,0)</f>
        <v>0</v>
      </c>
      <c r="F18" s="739">
        <f>IF(Setup!$E26=2,'Input-IS Y4'!$G$154,0)</f>
        <v>0</v>
      </c>
      <c r="G18" s="739">
        <f>IF(Setup!$E26=2,'Input-IS Y5'!$G$154,0)</f>
        <v>0</v>
      </c>
      <c r="H18" s="739">
        <f>IF(Setup!$E26=2,'Input-IS Y6'!$G$154,0)</f>
        <v>0</v>
      </c>
      <c r="I18" s="739">
        <f>IF(Setup!$E26=2,'Input-IS Y7'!$G$154,0)</f>
        <v>0</v>
      </c>
      <c r="J18" s="739">
        <f>IF(Setup!$E26=2,'Input-IS Y8'!$G$154,0)</f>
        <v>0</v>
      </c>
      <c r="K18" s="739">
        <f>IF(Setup!$E26=2,'Input-IS Y9'!$G$154,0)</f>
        <v>0</v>
      </c>
      <c r="L18" s="739">
        <f>IF(Setup!$E26=2,'Input-IS Y10'!$G$154,0)</f>
        <v>0</v>
      </c>
      <c r="M18" s="739">
        <f>IF(Setup!$E26=2,'Input-IS Y11'!$G$154,0)</f>
        <v>0</v>
      </c>
    </row>
    <row r="19" spans="1:13" s="54" customFormat="1">
      <c r="A19" s="76"/>
      <c r="B19" s="740" t="str">
        <f>IF(Setup!$E$38=2,Setup!$C$38,"")</f>
        <v/>
      </c>
      <c r="C19" s="739">
        <f>IF(Setup!$E27=2,'Input-IS Y1'!$H$154,0)</f>
        <v>0</v>
      </c>
      <c r="D19" s="739">
        <f>IF(Setup!$E27=2,'Input-IS Y2'!$H$154,0)</f>
        <v>0</v>
      </c>
      <c r="E19" s="739">
        <f>IF(Setup!$E27=2,'Input-IS Y3'!$H$154,0)</f>
        <v>0</v>
      </c>
      <c r="F19" s="739">
        <f>IF(Setup!$E27=2,'Input-IS Y4'!$H$154,0)</f>
        <v>0</v>
      </c>
      <c r="G19" s="739">
        <f>IF(Setup!$E27=2,'Input-IS Y5'!$H$154,0)</f>
        <v>0</v>
      </c>
      <c r="H19" s="739">
        <f>IF(Setup!$E27=2,'Input-IS Y6'!$H$154,0)</f>
        <v>0</v>
      </c>
      <c r="I19" s="739">
        <f>IF(Setup!$E27=2,'Input-IS Y7'!$H$154,0)</f>
        <v>0</v>
      </c>
      <c r="J19" s="739">
        <f>IF(Setup!$E27=2,'Input-IS Y8'!$H$154,0)</f>
        <v>0</v>
      </c>
      <c r="K19" s="739">
        <f>IF(Setup!$E27=2,'Input-IS Y9'!$H$154,0)</f>
        <v>0</v>
      </c>
      <c r="L19" s="739">
        <f>IF(Setup!$E27=2,'Input-IS Y10'!$H$154,0)</f>
        <v>0</v>
      </c>
      <c r="M19" s="739">
        <f>IF(Setup!$E27=2,'Input-IS Y11'!$H$154,0)</f>
        <v>0</v>
      </c>
    </row>
    <row r="20" spans="1:13" s="54" customFormat="1">
      <c r="A20" s="76"/>
      <c r="B20" s="740" t="str">
        <f>IF(Setup!$E$39=2,Setup!$C$39,"")</f>
        <v/>
      </c>
      <c r="C20" s="739">
        <f>IF(Setup!$E28=2,'Input-IS Y1'!$I$154,0)</f>
        <v>0</v>
      </c>
      <c r="D20" s="739">
        <f>IF(Setup!$E28=2,'Input-IS Y2'!$I$154,0)</f>
        <v>0</v>
      </c>
      <c r="E20" s="739">
        <f>IF(Setup!$E28=2,'Input-IS Y3'!$I$154,0)</f>
        <v>0</v>
      </c>
      <c r="F20" s="739">
        <f>IF(Setup!$E28=2,'Input-IS Y4'!$I$154,0)</f>
        <v>0</v>
      </c>
      <c r="G20" s="739">
        <f>IF(Setup!$E28=2,'Input-IS Y5'!$I$154,0)</f>
        <v>0</v>
      </c>
      <c r="H20" s="739">
        <f>IF(Setup!$E28=2,'Input-IS Y6'!$I$154,0)</f>
        <v>0</v>
      </c>
      <c r="I20" s="739">
        <f>IF(Setup!$E28=2,'Input-IS Y7'!$I$154,0)</f>
        <v>0</v>
      </c>
      <c r="J20" s="739">
        <f>IF(Setup!$E28=2,'Input-IS Y8'!$I$154,0)</f>
        <v>0</v>
      </c>
      <c r="K20" s="739">
        <f>IF(Setup!$E28=2,'Input-IS Y9'!$I$154,0)</f>
        <v>0</v>
      </c>
      <c r="L20" s="739">
        <f>IF(Setup!$E28=2,'Input-IS Y10'!$I$154,0)</f>
        <v>0</v>
      </c>
      <c r="M20" s="739">
        <f>IF(Setup!$E28=2,'Input-IS Y11'!$I$154,0)</f>
        <v>0</v>
      </c>
    </row>
    <row r="21" spans="1:13" s="54" customFormat="1">
      <c r="A21" s="76"/>
      <c r="B21" s="741" t="str">
        <f>IF(Setup!$E$40=2,Setup!$C$40,"")</f>
        <v/>
      </c>
      <c r="C21" s="739">
        <f>IF(Setup!$E29=2,'Input-IS Y1'!$D$160,0)</f>
        <v>0</v>
      </c>
      <c r="D21" s="739">
        <f>IF(Setup!$E29=2,'Input-IS Y2'!$D$160,0)</f>
        <v>0</v>
      </c>
      <c r="E21" s="739">
        <f>IF(Setup!$E29=2,'Input-IS Y3'!$D$160,0)</f>
        <v>0</v>
      </c>
      <c r="F21" s="739">
        <f>IF(Setup!$E29=2,'Input-IS Y4'!$D$160,0)</f>
        <v>0</v>
      </c>
      <c r="G21" s="739">
        <f>IF(Setup!$E29=2,'Input-IS Y5'!$D$160,0)</f>
        <v>0</v>
      </c>
      <c r="H21" s="739">
        <f>IF(Setup!$E29=2,'Input-IS Y6'!$D$160,0)</f>
        <v>0</v>
      </c>
      <c r="I21" s="739">
        <f>IF(Setup!$E29=2,'Input-IS Y7'!$D$160,0)</f>
        <v>0</v>
      </c>
      <c r="J21" s="739">
        <f>IF(Setup!$E29=2,'Input-IS Y8'!$D$160,0)</f>
        <v>0</v>
      </c>
      <c r="K21" s="739">
        <f>IF(Setup!$E29=2,'Input-IS Y9'!$D$160,0)</f>
        <v>0</v>
      </c>
      <c r="L21" s="739">
        <f>IF(Setup!$E29=2,'Input-IS Y10'!$D$160,0)</f>
        <v>0</v>
      </c>
      <c r="M21" s="739">
        <f>IF(Setup!$E29=2,'Input-IS Y11'!$D$160,0)</f>
        <v>0</v>
      </c>
    </row>
    <row r="22" spans="1:13" s="48" customFormat="1">
      <c r="A22" s="76"/>
      <c r="B22" s="123" t="s">
        <v>129</v>
      </c>
      <c r="C22" s="124">
        <f>IF(ISERROR(SUM(C23:C72)),0,SUM(C23:C72))</f>
        <v>0</v>
      </c>
      <c r="D22" s="124">
        <f t="shared" ref="D22:M22" si="4">IF(ISERROR(SUM(D23:D72)),0,SUM(D23:D72))</f>
        <v>0</v>
      </c>
      <c r="E22" s="124">
        <f t="shared" si="4"/>
        <v>0</v>
      </c>
      <c r="F22" s="124">
        <f t="shared" si="4"/>
        <v>0</v>
      </c>
      <c r="G22" s="124">
        <f t="shared" si="4"/>
        <v>0</v>
      </c>
      <c r="H22" s="124">
        <f t="shared" si="4"/>
        <v>0</v>
      </c>
      <c r="I22" s="124">
        <f t="shared" si="4"/>
        <v>0</v>
      </c>
      <c r="J22" s="124">
        <f t="shared" si="4"/>
        <v>0</v>
      </c>
      <c r="K22" s="124">
        <f t="shared" si="4"/>
        <v>0</v>
      </c>
      <c r="L22" s="124">
        <f t="shared" si="4"/>
        <v>0</v>
      </c>
      <c r="M22" s="124">
        <f t="shared" si="4"/>
        <v>0</v>
      </c>
    </row>
    <row r="23" spans="1:13" s="48" customFormat="1">
      <c r="A23" s="76"/>
      <c r="B23" s="843" t="str">
        <f>IF(Setup!C44=0,"",Setup!C44)</f>
        <v>Salaries &amp; Benefits</v>
      </c>
      <c r="C23" s="739">
        <f>'Input-IS Y1'!$C206</f>
        <v>0</v>
      </c>
      <c r="D23" s="739">
        <f>'Input-IS Y2'!$C206</f>
        <v>0</v>
      </c>
      <c r="E23" s="739">
        <f>'Input-IS Y3'!$C206</f>
        <v>0</v>
      </c>
      <c r="F23" s="739">
        <f>'Input-IS Y4'!$C206</f>
        <v>0</v>
      </c>
      <c r="G23" s="739">
        <f>'Input-IS Y5'!$C206</f>
        <v>0</v>
      </c>
      <c r="H23" s="739">
        <f>'Input-IS Y6'!$C206</f>
        <v>0</v>
      </c>
      <c r="I23" s="739">
        <f>'Input-IS Y7'!$C206</f>
        <v>0</v>
      </c>
      <c r="J23" s="739">
        <f>'Input-IS Y8'!$C206</f>
        <v>0</v>
      </c>
      <c r="K23" s="739">
        <f>'Input-IS Y9'!$C206</f>
        <v>0</v>
      </c>
      <c r="L23" s="739">
        <f>'Input-IS Y10'!$C206</f>
        <v>0</v>
      </c>
      <c r="M23" s="841">
        <f>'Input-IS Y11'!$C206</f>
        <v>0</v>
      </c>
    </row>
    <row r="24" spans="1:13" s="48" customFormat="1">
      <c r="A24" s="76"/>
      <c r="B24" s="844" t="str">
        <f>IF(Setup!C45=0,"",Setup!C45)</f>
        <v>Rent</v>
      </c>
      <c r="C24" s="739">
        <f>'Input-IS Y1'!$C207</f>
        <v>0</v>
      </c>
      <c r="D24" s="739">
        <f>'Input-IS Y2'!$C207</f>
        <v>0</v>
      </c>
      <c r="E24" s="739">
        <f>'Input-IS Y3'!$C207</f>
        <v>0</v>
      </c>
      <c r="F24" s="739">
        <f>'Input-IS Y4'!$C207</f>
        <v>0</v>
      </c>
      <c r="G24" s="739">
        <f>'Input-IS Y5'!$C207</f>
        <v>0</v>
      </c>
      <c r="H24" s="739">
        <f>'Input-IS Y6'!$C207</f>
        <v>0</v>
      </c>
      <c r="I24" s="739">
        <f>'Input-IS Y7'!$C207</f>
        <v>0</v>
      </c>
      <c r="J24" s="739">
        <f>'Input-IS Y8'!$C207</f>
        <v>0</v>
      </c>
      <c r="K24" s="739">
        <f>'Input-IS Y9'!$C207</f>
        <v>0</v>
      </c>
      <c r="L24" s="739">
        <f>'Input-IS Y10'!$C207</f>
        <v>0</v>
      </c>
      <c r="M24" s="841">
        <f>'Input-IS Y11'!$C207</f>
        <v>0</v>
      </c>
    </row>
    <row r="25" spans="1:13" s="48" customFormat="1">
      <c r="A25" s="76"/>
      <c r="B25" s="844" t="str">
        <f>IF(Setup!C46=0,"",Setup!C46)</f>
        <v>Utilities</v>
      </c>
      <c r="C25" s="739">
        <f>'Input-IS Y1'!$C208</f>
        <v>0</v>
      </c>
      <c r="D25" s="739">
        <f>'Input-IS Y2'!$C208</f>
        <v>0</v>
      </c>
      <c r="E25" s="739">
        <f>'Input-IS Y3'!$C208</f>
        <v>0</v>
      </c>
      <c r="F25" s="739">
        <f>'Input-IS Y4'!$C208</f>
        <v>0</v>
      </c>
      <c r="G25" s="739">
        <f>'Input-IS Y5'!$C208</f>
        <v>0</v>
      </c>
      <c r="H25" s="739">
        <f>'Input-IS Y6'!$C208</f>
        <v>0</v>
      </c>
      <c r="I25" s="739">
        <f>'Input-IS Y7'!$C208</f>
        <v>0</v>
      </c>
      <c r="J25" s="739">
        <f>'Input-IS Y8'!$C208</f>
        <v>0</v>
      </c>
      <c r="K25" s="739">
        <f>'Input-IS Y9'!$C208</f>
        <v>0</v>
      </c>
      <c r="L25" s="739">
        <f>'Input-IS Y10'!$C208</f>
        <v>0</v>
      </c>
      <c r="M25" s="841">
        <f>'Input-IS Y11'!$C208</f>
        <v>0</v>
      </c>
    </row>
    <row r="26" spans="1:13" s="48" customFormat="1">
      <c r="A26" s="76"/>
      <c r="B26" s="844" t="str">
        <f>IF(Setup!C47=0,"",Setup!C47)</f>
        <v>Communication</v>
      </c>
      <c r="C26" s="739">
        <f>'Input-IS Y1'!$C209</f>
        <v>0</v>
      </c>
      <c r="D26" s="739">
        <f>'Input-IS Y2'!$C209</f>
        <v>0</v>
      </c>
      <c r="E26" s="739">
        <f>'Input-IS Y3'!$C209</f>
        <v>0</v>
      </c>
      <c r="F26" s="739">
        <f>'Input-IS Y4'!$C209</f>
        <v>0</v>
      </c>
      <c r="G26" s="739">
        <f>'Input-IS Y5'!$C209</f>
        <v>0</v>
      </c>
      <c r="H26" s="739">
        <f>'Input-IS Y6'!$C209</f>
        <v>0</v>
      </c>
      <c r="I26" s="739">
        <f>'Input-IS Y7'!$C209</f>
        <v>0</v>
      </c>
      <c r="J26" s="739">
        <f>'Input-IS Y8'!$C209</f>
        <v>0</v>
      </c>
      <c r="K26" s="739">
        <f>'Input-IS Y9'!$C209</f>
        <v>0</v>
      </c>
      <c r="L26" s="739">
        <f>'Input-IS Y10'!$C209</f>
        <v>0</v>
      </c>
      <c r="M26" s="841">
        <f>'Input-IS Y11'!$C209</f>
        <v>0</v>
      </c>
    </row>
    <row r="27" spans="1:13" s="48" customFormat="1">
      <c r="A27" s="76"/>
      <c r="B27" s="844" t="str">
        <f>IF(Setup!C48=0,"",Setup!C48)</f>
        <v>Supplies and Other Office Expenses</v>
      </c>
      <c r="C27" s="739">
        <f>'Input-IS Y1'!$C210</f>
        <v>0</v>
      </c>
      <c r="D27" s="739">
        <f>'Input-IS Y2'!$C210</f>
        <v>0</v>
      </c>
      <c r="E27" s="739">
        <f>'Input-IS Y3'!$C210</f>
        <v>0</v>
      </c>
      <c r="F27" s="739">
        <f>'Input-IS Y4'!$C210</f>
        <v>0</v>
      </c>
      <c r="G27" s="739">
        <f>'Input-IS Y5'!$C210</f>
        <v>0</v>
      </c>
      <c r="H27" s="739">
        <f>'Input-IS Y6'!$C210</f>
        <v>0</v>
      </c>
      <c r="I27" s="739">
        <f>'Input-IS Y7'!$C210</f>
        <v>0</v>
      </c>
      <c r="J27" s="739">
        <f>'Input-IS Y8'!$C210</f>
        <v>0</v>
      </c>
      <c r="K27" s="739">
        <f>'Input-IS Y9'!$C210</f>
        <v>0</v>
      </c>
      <c r="L27" s="739">
        <f>'Input-IS Y10'!$C210</f>
        <v>0</v>
      </c>
      <c r="M27" s="841">
        <f>'Input-IS Y11'!$C210</f>
        <v>0</v>
      </c>
    </row>
    <row r="28" spans="1:13" s="48" customFormat="1">
      <c r="A28" s="76"/>
      <c r="B28" s="844" t="str">
        <f>IF(Setup!C49=0,"",Setup!C49)</f>
        <v>Travel</v>
      </c>
      <c r="C28" s="739">
        <f>'Input-IS Y1'!$C211</f>
        <v>0</v>
      </c>
      <c r="D28" s="739">
        <f>'Input-IS Y2'!$C211</f>
        <v>0</v>
      </c>
      <c r="E28" s="739">
        <f>'Input-IS Y3'!$C211</f>
        <v>0</v>
      </c>
      <c r="F28" s="739">
        <f>'Input-IS Y4'!$C211</f>
        <v>0</v>
      </c>
      <c r="G28" s="739">
        <f>'Input-IS Y5'!$C211</f>
        <v>0</v>
      </c>
      <c r="H28" s="739">
        <f>'Input-IS Y6'!$C211</f>
        <v>0</v>
      </c>
      <c r="I28" s="739">
        <f>'Input-IS Y7'!$C211</f>
        <v>0</v>
      </c>
      <c r="J28" s="739">
        <f>'Input-IS Y8'!$C211</f>
        <v>0</v>
      </c>
      <c r="K28" s="739">
        <f>'Input-IS Y9'!$C211</f>
        <v>0</v>
      </c>
      <c r="L28" s="739">
        <f>'Input-IS Y10'!$C211</f>
        <v>0</v>
      </c>
      <c r="M28" s="841">
        <f>'Input-IS Y11'!$C211</f>
        <v>0</v>
      </c>
    </row>
    <row r="29" spans="1:13" s="48" customFormat="1">
      <c r="A29" s="76"/>
      <c r="B29" s="844" t="str">
        <f>IF(Setup!C50=0,"",Setup!C50)</f>
        <v>Insurance</v>
      </c>
      <c r="C29" s="739">
        <f>'Input-IS Y1'!$C212</f>
        <v>0</v>
      </c>
      <c r="D29" s="739">
        <f>'Input-IS Y2'!$C212</f>
        <v>0</v>
      </c>
      <c r="E29" s="739">
        <f>'Input-IS Y3'!$C212</f>
        <v>0</v>
      </c>
      <c r="F29" s="739">
        <f>'Input-IS Y4'!$C212</f>
        <v>0</v>
      </c>
      <c r="G29" s="739">
        <f>'Input-IS Y5'!$C212</f>
        <v>0</v>
      </c>
      <c r="H29" s="739">
        <f>'Input-IS Y6'!$C212</f>
        <v>0</v>
      </c>
      <c r="I29" s="739">
        <f>'Input-IS Y7'!$C212</f>
        <v>0</v>
      </c>
      <c r="J29" s="739">
        <f>'Input-IS Y8'!$C212</f>
        <v>0</v>
      </c>
      <c r="K29" s="739">
        <f>'Input-IS Y9'!$C212</f>
        <v>0</v>
      </c>
      <c r="L29" s="739">
        <f>'Input-IS Y10'!$C212</f>
        <v>0</v>
      </c>
      <c r="M29" s="841">
        <f>'Input-IS Y11'!$C212</f>
        <v>0</v>
      </c>
    </row>
    <row r="30" spans="1:13" s="48" customFormat="1">
      <c r="A30" s="76"/>
      <c r="B30" s="844" t="str">
        <f>IF(Setup!C51=0,"",Setup!C51)</f>
        <v>Board Meetings</v>
      </c>
      <c r="C30" s="739">
        <f>'Input-IS Y1'!$C213</f>
        <v>0</v>
      </c>
      <c r="D30" s="739">
        <f>'Input-IS Y2'!$C213</f>
        <v>0</v>
      </c>
      <c r="E30" s="739">
        <f>'Input-IS Y3'!$C213</f>
        <v>0</v>
      </c>
      <c r="F30" s="739">
        <f>'Input-IS Y4'!$C213</f>
        <v>0</v>
      </c>
      <c r="G30" s="739">
        <f>'Input-IS Y5'!$C213</f>
        <v>0</v>
      </c>
      <c r="H30" s="739">
        <f>'Input-IS Y6'!$C213</f>
        <v>0</v>
      </c>
      <c r="I30" s="739">
        <f>'Input-IS Y7'!$C213</f>
        <v>0</v>
      </c>
      <c r="J30" s="739">
        <f>'Input-IS Y8'!$C213</f>
        <v>0</v>
      </c>
      <c r="K30" s="739">
        <f>'Input-IS Y9'!$C213</f>
        <v>0</v>
      </c>
      <c r="L30" s="739">
        <f>'Input-IS Y10'!$C213</f>
        <v>0</v>
      </c>
      <c r="M30" s="841">
        <f>'Input-IS Y11'!$C213</f>
        <v>0</v>
      </c>
    </row>
    <row r="31" spans="1:13" s="48" customFormat="1">
      <c r="A31" s="76"/>
      <c r="B31" s="845" t="str">
        <f>IF(Setup!C52=0,"",Setup!C52)</f>
        <v>Equipment</v>
      </c>
      <c r="C31" s="739">
        <f>'Input-IS Y1'!$C214</f>
        <v>0</v>
      </c>
      <c r="D31" s="739">
        <f>'Input-IS Y2'!$C214</f>
        <v>0</v>
      </c>
      <c r="E31" s="739">
        <f>'Input-IS Y3'!$C214</f>
        <v>0</v>
      </c>
      <c r="F31" s="739">
        <f>'Input-IS Y4'!$C214</f>
        <v>0</v>
      </c>
      <c r="G31" s="739">
        <f>'Input-IS Y5'!$C214</f>
        <v>0</v>
      </c>
      <c r="H31" s="739">
        <f>'Input-IS Y6'!$C214</f>
        <v>0</v>
      </c>
      <c r="I31" s="739">
        <f>'Input-IS Y7'!$C214</f>
        <v>0</v>
      </c>
      <c r="J31" s="739">
        <f>'Input-IS Y8'!$C214</f>
        <v>0</v>
      </c>
      <c r="K31" s="739">
        <f>'Input-IS Y9'!$C214</f>
        <v>0</v>
      </c>
      <c r="L31" s="739">
        <f>'Input-IS Y10'!$C214</f>
        <v>0</v>
      </c>
      <c r="M31" s="841">
        <f>'Input-IS Y11'!$C214</f>
        <v>0</v>
      </c>
    </row>
    <row r="32" spans="1:13" s="48" customFormat="1">
      <c r="A32" s="76"/>
      <c r="B32" s="845" t="str">
        <f>IF(Setup!C53=0,"",Setup!C53)</f>
        <v/>
      </c>
      <c r="C32" s="739">
        <f>'Input-IS Y1'!$C215</f>
        <v>0</v>
      </c>
      <c r="D32" s="739">
        <f>'Input-IS Y2'!$C215</f>
        <v>0</v>
      </c>
      <c r="E32" s="739">
        <f>'Input-IS Y3'!$C215</f>
        <v>0</v>
      </c>
      <c r="F32" s="739">
        <f>'Input-IS Y4'!$C215</f>
        <v>0</v>
      </c>
      <c r="G32" s="739">
        <f>'Input-IS Y5'!$C215</f>
        <v>0</v>
      </c>
      <c r="H32" s="739">
        <f>'Input-IS Y6'!$C215</f>
        <v>0</v>
      </c>
      <c r="I32" s="739">
        <f>'Input-IS Y7'!$C215</f>
        <v>0</v>
      </c>
      <c r="J32" s="739">
        <f>'Input-IS Y8'!$C215</f>
        <v>0</v>
      </c>
      <c r="K32" s="739">
        <f>'Input-IS Y9'!$C215</f>
        <v>0</v>
      </c>
      <c r="L32" s="739">
        <f>'Input-IS Y10'!$C215</f>
        <v>0</v>
      </c>
      <c r="M32" s="841">
        <f>'Input-IS Y11'!$C215</f>
        <v>0</v>
      </c>
    </row>
    <row r="33" spans="1:13" s="48" customFormat="1">
      <c r="A33" s="76"/>
      <c r="B33" s="845" t="str">
        <f>IF(Setup!C54=0,"",Setup!C54)</f>
        <v/>
      </c>
      <c r="C33" s="739">
        <f>'Input-IS Y1'!$C216</f>
        <v>0</v>
      </c>
      <c r="D33" s="739">
        <f>'Input-IS Y2'!$C216</f>
        <v>0</v>
      </c>
      <c r="E33" s="739">
        <f>'Input-IS Y3'!$C216</f>
        <v>0</v>
      </c>
      <c r="F33" s="739">
        <f>'Input-IS Y4'!$C216</f>
        <v>0</v>
      </c>
      <c r="G33" s="739">
        <f>'Input-IS Y5'!$C216</f>
        <v>0</v>
      </c>
      <c r="H33" s="739">
        <f>'Input-IS Y6'!$C216</f>
        <v>0</v>
      </c>
      <c r="I33" s="739">
        <f>'Input-IS Y7'!$C216</f>
        <v>0</v>
      </c>
      <c r="J33" s="739">
        <f>'Input-IS Y8'!$C216</f>
        <v>0</v>
      </c>
      <c r="K33" s="739">
        <f>'Input-IS Y9'!$C216</f>
        <v>0</v>
      </c>
      <c r="L33" s="739">
        <f>'Input-IS Y10'!$C216</f>
        <v>0</v>
      </c>
      <c r="M33" s="841">
        <f>'Input-IS Y11'!$C216</f>
        <v>0</v>
      </c>
    </row>
    <row r="34" spans="1:13">
      <c r="B34" s="845" t="str">
        <f>IF(Setup!C55=0,"",Setup!C55)</f>
        <v/>
      </c>
      <c r="C34" s="739">
        <f>'Input-IS Y1'!$C217</f>
        <v>0</v>
      </c>
      <c r="D34" s="739">
        <f>'Input-IS Y2'!$C217</f>
        <v>0</v>
      </c>
      <c r="E34" s="739">
        <f>'Input-IS Y3'!$C217</f>
        <v>0</v>
      </c>
      <c r="F34" s="739">
        <f>'Input-IS Y4'!$C217</f>
        <v>0</v>
      </c>
      <c r="G34" s="739">
        <f>'Input-IS Y5'!$C217</f>
        <v>0</v>
      </c>
      <c r="H34" s="739">
        <f>'Input-IS Y6'!$C217</f>
        <v>0</v>
      </c>
      <c r="I34" s="739">
        <f>'Input-IS Y7'!$C217</f>
        <v>0</v>
      </c>
      <c r="J34" s="739">
        <f>'Input-IS Y8'!$C217</f>
        <v>0</v>
      </c>
      <c r="K34" s="739">
        <f>'Input-IS Y9'!$C217</f>
        <v>0</v>
      </c>
      <c r="L34" s="739">
        <f>'Input-IS Y10'!$C217</f>
        <v>0</v>
      </c>
      <c r="M34" s="841">
        <f>'Input-IS Y11'!$C217</f>
        <v>0</v>
      </c>
    </row>
    <row r="35" spans="1:13">
      <c r="B35" s="845" t="str">
        <f>IF(Setup!C56=0,"",Setup!C56)</f>
        <v/>
      </c>
      <c r="C35" s="739">
        <f>'Input-IS Y1'!$C218</f>
        <v>0</v>
      </c>
      <c r="D35" s="739">
        <f>'Input-IS Y2'!$C218</f>
        <v>0</v>
      </c>
      <c r="E35" s="739">
        <f>'Input-IS Y3'!$C218</f>
        <v>0</v>
      </c>
      <c r="F35" s="739">
        <f>'Input-IS Y4'!$C218</f>
        <v>0</v>
      </c>
      <c r="G35" s="739">
        <f>'Input-IS Y5'!$C218</f>
        <v>0</v>
      </c>
      <c r="H35" s="739">
        <f>'Input-IS Y6'!$C218</f>
        <v>0</v>
      </c>
      <c r="I35" s="739">
        <f>'Input-IS Y7'!$C218</f>
        <v>0</v>
      </c>
      <c r="J35" s="739">
        <f>'Input-IS Y8'!$C218</f>
        <v>0</v>
      </c>
      <c r="K35" s="739">
        <f>'Input-IS Y9'!$C218</f>
        <v>0</v>
      </c>
      <c r="L35" s="739">
        <f>'Input-IS Y10'!$C218</f>
        <v>0</v>
      </c>
      <c r="M35" s="841">
        <f>'Input-IS Y11'!$C218</f>
        <v>0</v>
      </c>
    </row>
    <row r="36" spans="1:13">
      <c r="B36" s="845" t="str">
        <f>IF(Setup!C57=0,"",Setup!C57)</f>
        <v/>
      </c>
      <c r="C36" s="739">
        <f>'Input-IS Y1'!$C219</f>
        <v>0</v>
      </c>
      <c r="D36" s="739">
        <f>'Input-IS Y2'!$C219</f>
        <v>0</v>
      </c>
      <c r="E36" s="739">
        <f>'Input-IS Y3'!$C219</f>
        <v>0</v>
      </c>
      <c r="F36" s="739">
        <f>'Input-IS Y4'!$C219</f>
        <v>0</v>
      </c>
      <c r="G36" s="739">
        <f>'Input-IS Y5'!$C219</f>
        <v>0</v>
      </c>
      <c r="H36" s="739">
        <f>'Input-IS Y6'!$C219</f>
        <v>0</v>
      </c>
      <c r="I36" s="739">
        <f>'Input-IS Y7'!$C219</f>
        <v>0</v>
      </c>
      <c r="J36" s="739">
        <f>'Input-IS Y8'!$C219</f>
        <v>0</v>
      </c>
      <c r="K36" s="739">
        <f>'Input-IS Y9'!$C219</f>
        <v>0</v>
      </c>
      <c r="L36" s="739">
        <f>'Input-IS Y10'!$C219</f>
        <v>0</v>
      </c>
      <c r="M36" s="841">
        <f>'Input-IS Y11'!$C219</f>
        <v>0</v>
      </c>
    </row>
    <row r="37" spans="1:13">
      <c r="B37" s="845" t="str">
        <f>IF(Setup!C58=0,"",Setup!C58)</f>
        <v/>
      </c>
      <c r="C37" s="739">
        <f>'Input-IS Y1'!$C220</f>
        <v>0</v>
      </c>
      <c r="D37" s="739">
        <f>'Input-IS Y2'!$C220</f>
        <v>0</v>
      </c>
      <c r="E37" s="739">
        <f>'Input-IS Y3'!$C220</f>
        <v>0</v>
      </c>
      <c r="F37" s="739">
        <f>'Input-IS Y4'!$C220</f>
        <v>0</v>
      </c>
      <c r="G37" s="739">
        <f>'Input-IS Y5'!$C220</f>
        <v>0</v>
      </c>
      <c r="H37" s="739">
        <f>'Input-IS Y6'!$C220</f>
        <v>0</v>
      </c>
      <c r="I37" s="739">
        <f>'Input-IS Y7'!$C220</f>
        <v>0</v>
      </c>
      <c r="J37" s="739">
        <f>'Input-IS Y8'!$C220</f>
        <v>0</v>
      </c>
      <c r="K37" s="739">
        <f>'Input-IS Y9'!$C220</f>
        <v>0</v>
      </c>
      <c r="L37" s="739">
        <f>'Input-IS Y10'!$C220</f>
        <v>0</v>
      </c>
      <c r="M37" s="841">
        <f>'Input-IS Y11'!$C220</f>
        <v>0</v>
      </c>
    </row>
    <row r="38" spans="1:13">
      <c r="B38" s="845" t="str">
        <f>IF(Setup!C59=0,"",Setup!C59)</f>
        <v/>
      </c>
      <c r="C38" s="739">
        <f>'Input-IS Y1'!$C221</f>
        <v>0</v>
      </c>
      <c r="D38" s="739">
        <f>'Input-IS Y2'!$C221</f>
        <v>0</v>
      </c>
      <c r="E38" s="739">
        <f>'Input-IS Y3'!$C221</f>
        <v>0</v>
      </c>
      <c r="F38" s="739">
        <f>'Input-IS Y4'!$C221</f>
        <v>0</v>
      </c>
      <c r="G38" s="739">
        <f>'Input-IS Y5'!$C221</f>
        <v>0</v>
      </c>
      <c r="H38" s="739">
        <f>'Input-IS Y6'!$C221</f>
        <v>0</v>
      </c>
      <c r="I38" s="739">
        <f>'Input-IS Y7'!$C221</f>
        <v>0</v>
      </c>
      <c r="J38" s="739">
        <f>'Input-IS Y8'!$C221</f>
        <v>0</v>
      </c>
      <c r="K38" s="739">
        <f>'Input-IS Y9'!$C221</f>
        <v>0</v>
      </c>
      <c r="L38" s="739">
        <f>'Input-IS Y10'!$C221</f>
        <v>0</v>
      </c>
      <c r="M38" s="841">
        <f>'Input-IS Y11'!$C221</f>
        <v>0</v>
      </c>
    </row>
    <row r="39" spans="1:13">
      <c r="B39" s="845" t="str">
        <f>IF(Setup!C60=0,"",Setup!C60)</f>
        <v/>
      </c>
      <c r="C39" s="739">
        <f>'Input-IS Y1'!$C222</f>
        <v>0</v>
      </c>
      <c r="D39" s="739">
        <f>'Input-IS Y2'!$C222</f>
        <v>0</v>
      </c>
      <c r="E39" s="739">
        <f>'Input-IS Y3'!$C222</f>
        <v>0</v>
      </c>
      <c r="F39" s="739">
        <f>'Input-IS Y4'!$C222</f>
        <v>0</v>
      </c>
      <c r="G39" s="739">
        <f>'Input-IS Y5'!$C222</f>
        <v>0</v>
      </c>
      <c r="H39" s="739">
        <f>'Input-IS Y6'!$C222</f>
        <v>0</v>
      </c>
      <c r="I39" s="739">
        <f>'Input-IS Y7'!$C222</f>
        <v>0</v>
      </c>
      <c r="J39" s="739">
        <f>'Input-IS Y8'!$C222</f>
        <v>0</v>
      </c>
      <c r="K39" s="739">
        <f>'Input-IS Y9'!$C222</f>
        <v>0</v>
      </c>
      <c r="L39" s="739">
        <f>'Input-IS Y10'!$C222</f>
        <v>0</v>
      </c>
      <c r="M39" s="841">
        <f>'Input-IS Y11'!$C222</f>
        <v>0</v>
      </c>
    </row>
    <row r="40" spans="1:13">
      <c r="B40" s="845" t="str">
        <f>IF(Setup!C61=0,"",Setup!C61)</f>
        <v/>
      </c>
      <c r="C40" s="739">
        <f>'Input-IS Y1'!$C223</f>
        <v>0</v>
      </c>
      <c r="D40" s="739">
        <f>'Input-IS Y2'!$C223</f>
        <v>0</v>
      </c>
      <c r="E40" s="739">
        <f>'Input-IS Y3'!$C223</f>
        <v>0</v>
      </c>
      <c r="F40" s="739">
        <f>'Input-IS Y4'!$C223</f>
        <v>0</v>
      </c>
      <c r="G40" s="739">
        <f>'Input-IS Y5'!$C223</f>
        <v>0</v>
      </c>
      <c r="H40" s="739">
        <f>'Input-IS Y6'!$C223</f>
        <v>0</v>
      </c>
      <c r="I40" s="739">
        <f>'Input-IS Y7'!$C223</f>
        <v>0</v>
      </c>
      <c r="J40" s="739">
        <f>'Input-IS Y8'!$C223</f>
        <v>0</v>
      </c>
      <c r="K40" s="739">
        <f>'Input-IS Y9'!$C223</f>
        <v>0</v>
      </c>
      <c r="L40" s="739">
        <f>'Input-IS Y10'!$C223</f>
        <v>0</v>
      </c>
      <c r="M40" s="841">
        <f>'Input-IS Y11'!$C223</f>
        <v>0</v>
      </c>
    </row>
    <row r="41" spans="1:13">
      <c r="B41" s="845" t="str">
        <f>IF(Setup!C62=0,"",Setup!C62)</f>
        <v/>
      </c>
      <c r="C41" s="739">
        <f>'Input-IS Y1'!$C224</f>
        <v>0</v>
      </c>
      <c r="D41" s="739">
        <f>'Input-IS Y2'!$C224</f>
        <v>0</v>
      </c>
      <c r="E41" s="739">
        <f>'Input-IS Y3'!$C224</f>
        <v>0</v>
      </c>
      <c r="F41" s="739">
        <f>'Input-IS Y4'!$C224</f>
        <v>0</v>
      </c>
      <c r="G41" s="739">
        <f>'Input-IS Y5'!$C224</f>
        <v>0</v>
      </c>
      <c r="H41" s="739">
        <f>'Input-IS Y6'!$C224</f>
        <v>0</v>
      </c>
      <c r="I41" s="739">
        <f>'Input-IS Y7'!$C224</f>
        <v>0</v>
      </c>
      <c r="J41" s="739">
        <f>'Input-IS Y8'!$C224</f>
        <v>0</v>
      </c>
      <c r="K41" s="739">
        <f>'Input-IS Y9'!$C224</f>
        <v>0</v>
      </c>
      <c r="L41" s="739">
        <f>'Input-IS Y10'!$C224</f>
        <v>0</v>
      </c>
      <c r="M41" s="841">
        <f>'Input-IS Y11'!$C224</f>
        <v>0</v>
      </c>
    </row>
    <row r="42" spans="1:13">
      <c r="B42" s="845" t="str">
        <f>IF(Setup!C63=0,"",Setup!C63)</f>
        <v/>
      </c>
      <c r="C42" s="739">
        <f>'Input-IS Y1'!$C225</f>
        <v>0</v>
      </c>
      <c r="D42" s="739">
        <f>'Input-IS Y2'!$C225</f>
        <v>0</v>
      </c>
      <c r="E42" s="739">
        <f>'Input-IS Y3'!$C225</f>
        <v>0</v>
      </c>
      <c r="F42" s="739">
        <f>'Input-IS Y4'!$C225</f>
        <v>0</v>
      </c>
      <c r="G42" s="739">
        <f>'Input-IS Y5'!$C225</f>
        <v>0</v>
      </c>
      <c r="H42" s="739">
        <f>'Input-IS Y6'!$C225</f>
        <v>0</v>
      </c>
      <c r="I42" s="739">
        <f>'Input-IS Y7'!$C225</f>
        <v>0</v>
      </c>
      <c r="J42" s="739">
        <f>'Input-IS Y8'!$C225</f>
        <v>0</v>
      </c>
      <c r="K42" s="739">
        <f>'Input-IS Y9'!$C225</f>
        <v>0</v>
      </c>
      <c r="L42" s="739">
        <f>'Input-IS Y10'!$C225</f>
        <v>0</v>
      </c>
      <c r="M42" s="841">
        <f>'Input-IS Y11'!$C225</f>
        <v>0</v>
      </c>
    </row>
    <row r="43" spans="1:13">
      <c r="B43" s="845" t="str">
        <f>IF(Setup!C64=0,"",Setup!C64)</f>
        <v/>
      </c>
      <c r="C43" s="739">
        <f>'Input-IS Y1'!$C226</f>
        <v>0</v>
      </c>
      <c r="D43" s="739">
        <f>'Input-IS Y2'!$C226</f>
        <v>0</v>
      </c>
      <c r="E43" s="739">
        <f>'Input-IS Y3'!$C226</f>
        <v>0</v>
      </c>
      <c r="F43" s="739">
        <f>'Input-IS Y4'!$C226</f>
        <v>0</v>
      </c>
      <c r="G43" s="739">
        <f>'Input-IS Y5'!$C226</f>
        <v>0</v>
      </c>
      <c r="H43" s="739">
        <f>'Input-IS Y6'!$C226</f>
        <v>0</v>
      </c>
      <c r="I43" s="739">
        <f>'Input-IS Y7'!$C226</f>
        <v>0</v>
      </c>
      <c r="J43" s="739">
        <f>'Input-IS Y8'!$C226</f>
        <v>0</v>
      </c>
      <c r="K43" s="739">
        <f>'Input-IS Y9'!$C226</f>
        <v>0</v>
      </c>
      <c r="L43" s="739">
        <f>'Input-IS Y10'!$C226</f>
        <v>0</v>
      </c>
      <c r="M43" s="841">
        <f>'Input-IS Y11'!$C226</f>
        <v>0</v>
      </c>
    </row>
    <row r="44" spans="1:13">
      <c r="B44" s="845" t="str">
        <f>IF(Setup!C65=0,"",Setup!C65)</f>
        <v/>
      </c>
      <c r="C44" s="739">
        <f>'Input-IS Y1'!$C227</f>
        <v>0</v>
      </c>
      <c r="D44" s="739">
        <f>'Input-IS Y2'!$C227</f>
        <v>0</v>
      </c>
      <c r="E44" s="739">
        <f>'Input-IS Y3'!$C227</f>
        <v>0</v>
      </c>
      <c r="F44" s="739">
        <f>'Input-IS Y4'!$C227</f>
        <v>0</v>
      </c>
      <c r="G44" s="739">
        <f>'Input-IS Y5'!$C227</f>
        <v>0</v>
      </c>
      <c r="H44" s="739">
        <f>'Input-IS Y6'!$C227</f>
        <v>0</v>
      </c>
      <c r="I44" s="739">
        <f>'Input-IS Y7'!$C227</f>
        <v>0</v>
      </c>
      <c r="J44" s="739">
        <f>'Input-IS Y8'!$C227</f>
        <v>0</v>
      </c>
      <c r="K44" s="739">
        <f>'Input-IS Y9'!$C227</f>
        <v>0</v>
      </c>
      <c r="L44" s="739">
        <f>'Input-IS Y10'!$C227</f>
        <v>0</v>
      </c>
      <c r="M44" s="841">
        <f>'Input-IS Y11'!$C227</f>
        <v>0</v>
      </c>
    </row>
    <row r="45" spans="1:13">
      <c r="B45" s="845" t="str">
        <f>IF(Setup!C66=0,"",Setup!C66)</f>
        <v/>
      </c>
      <c r="C45" s="739">
        <f>'Input-IS Y1'!$C228</f>
        <v>0</v>
      </c>
      <c r="D45" s="739">
        <f>'Input-IS Y2'!$C228</f>
        <v>0</v>
      </c>
      <c r="E45" s="739">
        <f>'Input-IS Y3'!$C228</f>
        <v>0</v>
      </c>
      <c r="F45" s="739">
        <f>'Input-IS Y4'!$C228</f>
        <v>0</v>
      </c>
      <c r="G45" s="739">
        <f>'Input-IS Y5'!$C228</f>
        <v>0</v>
      </c>
      <c r="H45" s="739">
        <f>'Input-IS Y6'!$C228</f>
        <v>0</v>
      </c>
      <c r="I45" s="739">
        <f>'Input-IS Y7'!$C228</f>
        <v>0</v>
      </c>
      <c r="J45" s="739">
        <f>'Input-IS Y8'!$C228</f>
        <v>0</v>
      </c>
      <c r="K45" s="739">
        <f>'Input-IS Y9'!$C228</f>
        <v>0</v>
      </c>
      <c r="L45" s="739">
        <f>'Input-IS Y10'!$C228</f>
        <v>0</v>
      </c>
      <c r="M45" s="841">
        <f>'Input-IS Y11'!$C228</f>
        <v>0</v>
      </c>
    </row>
    <row r="46" spans="1:13">
      <c r="B46" s="845" t="str">
        <f>IF(Setup!C67=0,"",Setup!C67)</f>
        <v/>
      </c>
      <c r="C46" s="739">
        <f>'Input-IS Y1'!$C229</f>
        <v>0</v>
      </c>
      <c r="D46" s="739">
        <f>'Input-IS Y2'!$C229</f>
        <v>0</v>
      </c>
      <c r="E46" s="739">
        <f>'Input-IS Y3'!$C229</f>
        <v>0</v>
      </c>
      <c r="F46" s="739">
        <f>'Input-IS Y4'!$C229</f>
        <v>0</v>
      </c>
      <c r="G46" s="739">
        <f>'Input-IS Y5'!$C229</f>
        <v>0</v>
      </c>
      <c r="H46" s="739">
        <f>'Input-IS Y6'!$C229</f>
        <v>0</v>
      </c>
      <c r="I46" s="739">
        <f>'Input-IS Y7'!$C229</f>
        <v>0</v>
      </c>
      <c r="J46" s="739">
        <f>'Input-IS Y8'!$C229</f>
        <v>0</v>
      </c>
      <c r="K46" s="739">
        <f>'Input-IS Y9'!$C229</f>
        <v>0</v>
      </c>
      <c r="L46" s="739">
        <f>'Input-IS Y10'!$C229</f>
        <v>0</v>
      </c>
      <c r="M46" s="841">
        <f>'Input-IS Y11'!$C229</f>
        <v>0</v>
      </c>
    </row>
    <row r="47" spans="1:13">
      <c r="B47" s="845" t="str">
        <f>IF(Setup!C68=0,"",Setup!C68)</f>
        <v/>
      </c>
      <c r="C47" s="739">
        <f>'Input-IS Y1'!$C230</f>
        <v>0</v>
      </c>
      <c r="D47" s="739">
        <f>'Input-IS Y2'!$C230</f>
        <v>0</v>
      </c>
      <c r="E47" s="739">
        <f>'Input-IS Y3'!$C230</f>
        <v>0</v>
      </c>
      <c r="F47" s="739">
        <f>'Input-IS Y4'!$C230</f>
        <v>0</v>
      </c>
      <c r="G47" s="739">
        <f>'Input-IS Y5'!$C230</f>
        <v>0</v>
      </c>
      <c r="H47" s="739">
        <f>'Input-IS Y6'!$C230</f>
        <v>0</v>
      </c>
      <c r="I47" s="739">
        <f>'Input-IS Y7'!$C230</f>
        <v>0</v>
      </c>
      <c r="J47" s="739">
        <f>'Input-IS Y8'!$C230</f>
        <v>0</v>
      </c>
      <c r="K47" s="739">
        <f>'Input-IS Y9'!$C230</f>
        <v>0</v>
      </c>
      <c r="L47" s="739">
        <f>'Input-IS Y10'!$C230</f>
        <v>0</v>
      </c>
      <c r="M47" s="841">
        <f>'Input-IS Y11'!$C230</f>
        <v>0</v>
      </c>
    </row>
    <row r="48" spans="1:13">
      <c r="B48" s="845" t="str">
        <f>IF(Setup!C69=0,"",Setup!C69)</f>
        <v/>
      </c>
      <c r="C48" s="739">
        <f>'Input-IS Y1'!$C231</f>
        <v>0</v>
      </c>
      <c r="D48" s="739">
        <f>'Input-IS Y2'!$C231</f>
        <v>0</v>
      </c>
      <c r="E48" s="739">
        <f>'Input-IS Y3'!$C231</f>
        <v>0</v>
      </c>
      <c r="F48" s="739">
        <f>'Input-IS Y4'!$C231</f>
        <v>0</v>
      </c>
      <c r="G48" s="739">
        <f>'Input-IS Y5'!$C231</f>
        <v>0</v>
      </c>
      <c r="H48" s="739">
        <f>'Input-IS Y6'!$C231</f>
        <v>0</v>
      </c>
      <c r="I48" s="739">
        <f>'Input-IS Y7'!$C231</f>
        <v>0</v>
      </c>
      <c r="J48" s="739">
        <f>'Input-IS Y8'!$C231</f>
        <v>0</v>
      </c>
      <c r="K48" s="739">
        <f>'Input-IS Y9'!$C231</f>
        <v>0</v>
      </c>
      <c r="L48" s="739">
        <f>'Input-IS Y10'!$C231</f>
        <v>0</v>
      </c>
      <c r="M48" s="841">
        <f>'Input-IS Y11'!$C231</f>
        <v>0</v>
      </c>
    </row>
    <row r="49" spans="2:13">
      <c r="B49" s="845" t="str">
        <f>IF(Setup!C70=0,"",Setup!C70)</f>
        <v/>
      </c>
      <c r="C49" s="739">
        <f>'Input-IS Y1'!$C232</f>
        <v>0</v>
      </c>
      <c r="D49" s="739">
        <f>'Input-IS Y2'!$C232</f>
        <v>0</v>
      </c>
      <c r="E49" s="739">
        <f>'Input-IS Y3'!$C232</f>
        <v>0</v>
      </c>
      <c r="F49" s="739">
        <f>'Input-IS Y4'!$C232</f>
        <v>0</v>
      </c>
      <c r="G49" s="739">
        <f>'Input-IS Y5'!$C232</f>
        <v>0</v>
      </c>
      <c r="H49" s="739">
        <f>'Input-IS Y6'!$C232</f>
        <v>0</v>
      </c>
      <c r="I49" s="739">
        <f>'Input-IS Y7'!$C232</f>
        <v>0</v>
      </c>
      <c r="J49" s="739">
        <f>'Input-IS Y8'!$C232</f>
        <v>0</v>
      </c>
      <c r="K49" s="739">
        <f>'Input-IS Y9'!$C232</f>
        <v>0</v>
      </c>
      <c r="L49" s="739">
        <f>'Input-IS Y10'!$C232</f>
        <v>0</v>
      </c>
      <c r="M49" s="841">
        <f>'Input-IS Y11'!$C232</f>
        <v>0</v>
      </c>
    </row>
    <row r="50" spans="2:13">
      <c r="B50" s="845" t="str">
        <f>IF(Setup!C71=0,"",Setup!C71)</f>
        <v/>
      </c>
      <c r="C50" s="739">
        <f>'Input-IS Y1'!$C233</f>
        <v>0</v>
      </c>
      <c r="D50" s="739">
        <f>'Input-IS Y2'!$C233</f>
        <v>0</v>
      </c>
      <c r="E50" s="739">
        <f>'Input-IS Y3'!$C233</f>
        <v>0</v>
      </c>
      <c r="F50" s="739">
        <f>'Input-IS Y4'!$C233</f>
        <v>0</v>
      </c>
      <c r="G50" s="739">
        <f>'Input-IS Y5'!$C233</f>
        <v>0</v>
      </c>
      <c r="H50" s="739">
        <f>'Input-IS Y6'!$C233</f>
        <v>0</v>
      </c>
      <c r="I50" s="739">
        <f>'Input-IS Y7'!$C233</f>
        <v>0</v>
      </c>
      <c r="J50" s="739">
        <f>'Input-IS Y8'!$C233</f>
        <v>0</v>
      </c>
      <c r="K50" s="739">
        <f>'Input-IS Y9'!$C233</f>
        <v>0</v>
      </c>
      <c r="L50" s="739">
        <f>'Input-IS Y10'!$C233</f>
        <v>0</v>
      </c>
      <c r="M50" s="841">
        <f>'Input-IS Y11'!$C233</f>
        <v>0</v>
      </c>
    </row>
    <row r="51" spans="2:13">
      <c r="B51" s="845" t="str">
        <f>IF(Setup!C72=0,"",Setup!C72)</f>
        <v/>
      </c>
      <c r="C51" s="739">
        <f>'Input-IS Y1'!$C234</f>
        <v>0</v>
      </c>
      <c r="D51" s="739">
        <f>'Input-IS Y2'!$C234</f>
        <v>0</v>
      </c>
      <c r="E51" s="739">
        <f>'Input-IS Y3'!$C234</f>
        <v>0</v>
      </c>
      <c r="F51" s="739">
        <f>'Input-IS Y4'!$C234</f>
        <v>0</v>
      </c>
      <c r="G51" s="739">
        <f>'Input-IS Y5'!$C234</f>
        <v>0</v>
      </c>
      <c r="H51" s="739">
        <f>'Input-IS Y6'!$C234</f>
        <v>0</v>
      </c>
      <c r="I51" s="739">
        <f>'Input-IS Y7'!$C234</f>
        <v>0</v>
      </c>
      <c r="J51" s="739">
        <f>'Input-IS Y8'!$C234</f>
        <v>0</v>
      </c>
      <c r="K51" s="739">
        <f>'Input-IS Y9'!$C234</f>
        <v>0</v>
      </c>
      <c r="L51" s="739">
        <f>'Input-IS Y10'!$C234</f>
        <v>0</v>
      </c>
      <c r="M51" s="841">
        <f>'Input-IS Y11'!$C234</f>
        <v>0</v>
      </c>
    </row>
    <row r="52" spans="2:13">
      <c r="B52" s="845" t="str">
        <f>IF(Setup!C73=0,"",Setup!C73)</f>
        <v/>
      </c>
      <c r="C52" s="739">
        <f>'Input-IS Y1'!$C235</f>
        <v>0</v>
      </c>
      <c r="D52" s="739">
        <f>'Input-IS Y2'!$C235</f>
        <v>0</v>
      </c>
      <c r="E52" s="739">
        <f>'Input-IS Y3'!$C235</f>
        <v>0</v>
      </c>
      <c r="F52" s="739">
        <f>'Input-IS Y4'!$C235</f>
        <v>0</v>
      </c>
      <c r="G52" s="739">
        <f>'Input-IS Y5'!$C235</f>
        <v>0</v>
      </c>
      <c r="H52" s="739">
        <f>'Input-IS Y6'!$C235</f>
        <v>0</v>
      </c>
      <c r="I52" s="739">
        <f>'Input-IS Y7'!$C235</f>
        <v>0</v>
      </c>
      <c r="J52" s="739">
        <f>'Input-IS Y8'!$C235</f>
        <v>0</v>
      </c>
      <c r="K52" s="739">
        <f>'Input-IS Y9'!$C235</f>
        <v>0</v>
      </c>
      <c r="L52" s="739">
        <f>'Input-IS Y10'!$C235</f>
        <v>0</v>
      </c>
      <c r="M52" s="841">
        <f>'Input-IS Y11'!$C235</f>
        <v>0</v>
      </c>
    </row>
    <row r="53" spans="2:13">
      <c r="B53" s="845" t="str">
        <f>IF(Setup!C74=0,"",Setup!C74)</f>
        <v/>
      </c>
      <c r="C53" s="739">
        <f>'Input-IS Y1'!$C236</f>
        <v>0</v>
      </c>
      <c r="D53" s="739">
        <f>'Input-IS Y2'!$C236</f>
        <v>0</v>
      </c>
      <c r="E53" s="739">
        <f>'Input-IS Y3'!$C236</f>
        <v>0</v>
      </c>
      <c r="F53" s="739">
        <f>'Input-IS Y4'!$C236</f>
        <v>0</v>
      </c>
      <c r="G53" s="739">
        <f>'Input-IS Y5'!$C236</f>
        <v>0</v>
      </c>
      <c r="H53" s="739">
        <f>'Input-IS Y6'!$C236</f>
        <v>0</v>
      </c>
      <c r="I53" s="739">
        <f>'Input-IS Y7'!$C236</f>
        <v>0</v>
      </c>
      <c r="J53" s="739">
        <f>'Input-IS Y8'!$C236</f>
        <v>0</v>
      </c>
      <c r="K53" s="739">
        <f>'Input-IS Y9'!$C236</f>
        <v>0</v>
      </c>
      <c r="L53" s="739">
        <f>'Input-IS Y10'!$C236</f>
        <v>0</v>
      </c>
      <c r="M53" s="841">
        <f>'Input-IS Y11'!$C236</f>
        <v>0</v>
      </c>
    </row>
    <row r="54" spans="2:13">
      <c r="B54" s="845" t="str">
        <f>IF(Setup!C75=0,"",Setup!C75)</f>
        <v/>
      </c>
      <c r="C54" s="739">
        <f>'Input-IS Y1'!$C237</f>
        <v>0</v>
      </c>
      <c r="D54" s="739">
        <f>'Input-IS Y2'!$C237</f>
        <v>0</v>
      </c>
      <c r="E54" s="739">
        <f>'Input-IS Y3'!$C237</f>
        <v>0</v>
      </c>
      <c r="F54" s="739">
        <f>'Input-IS Y4'!$C237</f>
        <v>0</v>
      </c>
      <c r="G54" s="739">
        <f>'Input-IS Y5'!$C237</f>
        <v>0</v>
      </c>
      <c r="H54" s="739">
        <f>'Input-IS Y6'!$C237</f>
        <v>0</v>
      </c>
      <c r="I54" s="739">
        <f>'Input-IS Y7'!$C237</f>
        <v>0</v>
      </c>
      <c r="J54" s="739">
        <f>'Input-IS Y8'!$C237</f>
        <v>0</v>
      </c>
      <c r="K54" s="739">
        <f>'Input-IS Y9'!$C237</f>
        <v>0</v>
      </c>
      <c r="L54" s="739">
        <f>'Input-IS Y10'!$C237</f>
        <v>0</v>
      </c>
      <c r="M54" s="841">
        <f>'Input-IS Y11'!$C237</f>
        <v>0</v>
      </c>
    </row>
    <row r="55" spans="2:13">
      <c r="B55" s="845" t="str">
        <f>IF(Setup!C76=0,"",Setup!C76)</f>
        <v/>
      </c>
      <c r="C55" s="739">
        <f>'Input-IS Y1'!$C238</f>
        <v>0</v>
      </c>
      <c r="D55" s="739">
        <f>'Input-IS Y2'!$C238</f>
        <v>0</v>
      </c>
      <c r="E55" s="739">
        <f>'Input-IS Y3'!$C238</f>
        <v>0</v>
      </c>
      <c r="F55" s="739">
        <f>'Input-IS Y4'!$C238</f>
        <v>0</v>
      </c>
      <c r="G55" s="739">
        <f>'Input-IS Y5'!$C238</f>
        <v>0</v>
      </c>
      <c r="H55" s="739">
        <f>'Input-IS Y6'!$C238</f>
        <v>0</v>
      </c>
      <c r="I55" s="739">
        <f>'Input-IS Y7'!$C238</f>
        <v>0</v>
      </c>
      <c r="J55" s="739">
        <f>'Input-IS Y8'!$C238</f>
        <v>0</v>
      </c>
      <c r="K55" s="739">
        <f>'Input-IS Y9'!$C238</f>
        <v>0</v>
      </c>
      <c r="L55" s="739">
        <f>'Input-IS Y10'!$C238</f>
        <v>0</v>
      </c>
      <c r="M55" s="841">
        <f>'Input-IS Y11'!$C238</f>
        <v>0</v>
      </c>
    </row>
    <row r="56" spans="2:13">
      <c r="B56" s="845" t="str">
        <f>IF(Setup!C77=0,"",Setup!C77)</f>
        <v/>
      </c>
      <c r="C56" s="739">
        <f>'Input-IS Y1'!$C239</f>
        <v>0</v>
      </c>
      <c r="D56" s="739">
        <f>'Input-IS Y2'!$C239</f>
        <v>0</v>
      </c>
      <c r="E56" s="739">
        <f>'Input-IS Y3'!$C239</f>
        <v>0</v>
      </c>
      <c r="F56" s="739">
        <f>'Input-IS Y4'!$C239</f>
        <v>0</v>
      </c>
      <c r="G56" s="739">
        <f>'Input-IS Y5'!$C239</f>
        <v>0</v>
      </c>
      <c r="H56" s="739">
        <f>'Input-IS Y6'!$C239</f>
        <v>0</v>
      </c>
      <c r="I56" s="739">
        <f>'Input-IS Y7'!$C239</f>
        <v>0</v>
      </c>
      <c r="J56" s="739">
        <f>'Input-IS Y8'!$C239</f>
        <v>0</v>
      </c>
      <c r="K56" s="739">
        <f>'Input-IS Y9'!$C239</f>
        <v>0</v>
      </c>
      <c r="L56" s="739">
        <f>'Input-IS Y10'!$C239</f>
        <v>0</v>
      </c>
      <c r="M56" s="841">
        <f>'Input-IS Y11'!$C239</f>
        <v>0</v>
      </c>
    </row>
    <row r="57" spans="2:13">
      <c r="B57" s="845" t="str">
        <f>IF(Setup!C78=0,"",Setup!C78)</f>
        <v/>
      </c>
      <c r="C57" s="739">
        <f>'Input-IS Y1'!$C240</f>
        <v>0</v>
      </c>
      <c r="D57" s="739">
        <f>'Input-IS Y2'!$C240</f>
        <v>0</v>
      </c>
      <c r="E57" s="739">
        <f>'Input-IS Y3'!$C240</f>
        <v>0</v>
      </c>
      <c r="F57" s="739">
        <f>'Input-IS Y4'!$C240</f>
        <v>0</v>
      </c>
      <c r="G57" s="739">
        <f>'Input-IS Y5'!$C240</f>
        <v>0</v>
      </c>
      <c r="H57" s="739">
        <f>'Input-IS Y6'!$C240</f>
        <v>0</v>
      </c>
      <c r="I57" s="739">
        <f>'Input-IS Y7'!$C240</f>
        <v>0</v>
      </c>
      <c r="J57" s="739">
        <f>'Input-IS Y8'!$C240</f>
        <v>0</v>
      </c>
      <c r="K57" s="739">
        <f>'Input-IS Y9'!$C240</f>
        <v>0</v>
      </c>
      <c r="L57" s="739">
        <f>'Input-IS Y10'!$C240</f>
        <v>0</v>
      </c>
      <c r="M57" s="841">
        <f>'Input-IS Y11'!$C240</f>
        <v>0</v>
      </c>
    </row>
    <row r="58" spans="2:13">
      <c r="B58" s="845" t="str">
        <f>IF(Setup!C79=0,"",Setup!C79)</f>
        <v/>
      </c>
      <c r="C58" s="739">
        <f>'Input-IS Y1'!$C241</f>
        <v>0</v>
      </c>
      <c r="D58" s="739">
        <f>'Input-IS Y2'!$C241</f>
        <v>0</v>
      </c>
      <c r="E58" s="739">
        <f>'Input-IS Y3'!$C241</f>
        <v>0</v>
      </c>
      <c r="F58" s="739">
        <f>'Input-IS Y4'!$C241</f>
        <v>0</v>
      </c>
      <c r="G58" s="739">
        <f>'Input-IS Y5'!$C241</f>
        <v>0</v>
      </c>
      <c r="H58" s="739">
        <f>'Input-IS Y6'!$C241</f>
        <v>0</v>
      </c>
      <c r="I58" s="739">
        <f>'Input-IS Y7'!$C241</f>
        <v>0</v>
      </c>
      <c r="J58" s="739">
        <f>'Input-IS Y8'!$C241</f>
        <v>0</v>
      </c>
      <c r="K58" s="739">
        <f>'Input-IS Y9'!$C241</f>
        <v>0</v>
      </c>
      <c r="L58" s="739">
        <f>'Input-IS Y10'!$C241</f>
        <v>0</v>
      </c>
      <c r="M58" s="841">
        <f>'Input-IS Y11'!$C241</f>
        <v>0</v>
      </c>
    </row>
    <row r="59" spans="2:13">
      <c r="B59" s="845" t="str">
        <f>IF(Setup!C80=0,"",Setup!C80)</f>
        <v/>
      </c>
      <c r="C59" s="739">
        <f>'Input-IS Y1'!$C242</f>
        <v>0</v>
      </c>
      <c r="D59" s="739">
        <f>'Input-IS Y2'!$C242</f>
        <v>0</v>
      </c>
      <c r="E59" s="739">
        <f>'Input-IS Y3'!$C242</f>
        <v>0</v>
      </c>
      <c r="F59" s="739">
        <f>'Input-IS Y4'!$C242</f>
        <v>0</v>
      </c>
      <c r="G59" s="739">
        <f>'Input-IS Y5'!$C242</f>
        <v>0</v>
      </c>
      <c r="H59" s="739">
        <f>'Input-IS Y6'!$C242</f>
        <v>0</v>
      </c>
      <c r="I59" s="739">
        <f>'Input-IS Y7'!$C242</f>
        <v>0</v>
      </c>
      <c r="J59" s="739">
        <f>'Input-IS Y8'!$C242</f>
        <v>0</v>
      </c>
      <c r="K59" s="739">
        <f>'Input-IS Y9'!$C242</f>
        <v>0</v>
      </c>
      <c r="L59" s="739">
        <f>'Input-IS Y10'!$C242</f>
        <v>0</v>
      </c>
      <c r="M59" s="841">
        <f>'Input-IS Y11'!$C242</f>
        <v>0</v>
      </c>
    </row>
    <row r="60" spans="2:13">
      <c r="B60" s="845" t="str">
        <f>IF(Setup!C81=0,"",Setup!C81)</f>
        <v/>
      </c>
      <c r="C60" s="739">
        <f>'Input-IS Y1'!$C243</f>
        <v>0</v>
      </c>
      <c r="D60" s="739">
        <f>'Input-IS Y2'!$C243</f>
        <v>0</v>
      </c>
      <c r="E60" s="739">
        <f>'Input-IS Y3'!$C243</f>
        <v>0</v>
      </c>
      <c r="F60" s="739">
        <f>'Input-IS Y4'!$C243</f>
        <v>0</v>
      </c>
      <c r="G60" s="739">
        <f>'Input-IS Y5'!$C243</f>
        <v>0</v>
      </c>
      <c r="H60" s="739">
        <f>'Input-IS Y6'!$C243</f>
        <v>0</v>
      </c>
      <c r="I60" s="739">
        <f>'Input-IS Y7'!$C243</f>
        <v>0</v>
      </c>
      <c r="J60" s="739">
        <f>'Input-IS Y8'!$C243</f>
        <v>0</v>
      </c>
      <c r="K60" s="739">
        <f>'Input-IS Y9'!$C243</f>
        <v>0</v>
      </c>
      <c r="L60" s="739">
        <f>'Input-IS Y10'!$C243</f>
        <v>0</v>
      </c>
      <c r="M60" s="841">
        <f>'Input-IS Y11'!$C243</f>
        <v>0</v>
      </c>
    </row>
    <row r="61" spans="2:13">
      <c r="B61" s="845" t="str">
        <f>IF(Setup!C82=0,"",Setup!C82)</f>
        <v/>
      </c>
      <c r="C61" s="739">
        <f>'Input-IS Y1'!$C244</f>
        <v>0</v>
      </c>
      <c r="D61" s="739">
        <f>'Input-IS Y2'!$C244</f>
        <v>0</v>
      </c>
      <c r="E61" s="739">
        <f>'Input-IS Y3'!$C244</f>
        <v>0</v>
      </c>
      <c r="F61" s="739">
        <f>'Input-IS Y4'!$C244</f>
        <v>0</v>
      </c>
      <c r="G61" s="739">
        <f>'Input-IS Y5'!$C244</f>
        <v>0</v>
      </c>
      <c r="H61" s="739">
        <f>'Input-IS Y6'!$C244</f>
        <v>0</v>
      </c>
      <c r="I61" s="739">
        <f>'Input-IS Y7'!$C244</f>
        <v>0</v>
      </c>
      <c r="J61" s="739">
        <f>'Input-IS Y8'!$C244</f>
        <v>0</v>
      </c>
      <c r="K61" s="739">
        <f>'Input-IS Y9'!$C244</f>
        <v>0</v>
      </c>
      <c r="L61" s="739">
        <f>'Input-IS Y10'!$C244</f>
        <v>0</v>
      </c>
      <c r="M61" s="841">
        <f>'Input-IS Y11'!$C244</f>
        <v>0</v>
      </c>
    </row>
    <row r="62" spans="2:13">
      <c r="B62" s="845" t="str">
        <f>IF(Setup!C83=0,"",Setup!C83)</f>
        <v/>
      </c>
      <c r="C62" s="739">
        <f>'Input-IS Y1'!$C245</f>
        <v>0</v>
      </c>
      <c r="D62" s="739">
        <f>'Input-IS Y2'!$C245</f>
        <v>0</v>
      </c>
      <c r="E62" s="739">
        <f>'Input-IS Y3'!$C245</f>
        <v>0</v>
      </c>
      <c r="F62" s="739">
        <f>'Input-IS Y4'!$C245</f>
        <v>0</v>
      </c>
      <c r="G62" s="739">
        <f>'Input-IS Y5'!$C245</f>
        <v>0</v>
      </c>
      <c r="H62" s="739">
        <f>'Input-IS Y6'!$C245</f>
        <v>0</v>
      </c>
      <c r="I62" s="739">
        <f>'Input-IS Y7'!$C245</f>
        <v>0</v>
      </c>
      <c r="J62" s="739">
        <f>'Input-IS Y8'!$C245</f>
        <v>0</v>
      </c>
      <c r="K62" s="739">
        <f>'Input-IS Y9'!$C245</f>
        <v>0</v>
      </c>
      <c r="L62" s="739">
        <f>'Input-IS Y10'!$C245</f>
        <v>0</v>
      </c>
      <c r="M62" s="841">
        <f>'Input-IS Y11'!$C245</f>
        <v>0</v>
      </c>
    </row>
    <row r="63" spans="2:13">
      <c r="B63" s="845" t="str">
        <f>IF(Setup!C84=0,"",Setup!C84)</f>
        <v/>
      </c>
      <c r="C63" s="739">
        <f>'Input-IS Y1'!$C246</f>
        <v>0</v>
      </c>
      <c r="D63" s="739">
        <f>'Input-IS Y2'!$C246</f>
        <v>0</v>
      </c>
      <c r="E63" s="739">
        <f>'Input-IS Y3'!$C246</f>
        <v>0</v>
      </c>
      <c r="F63" s="739">
        <f>'Input-IS Y4'!$C246</f>
        <v>0</v>
      </c>
      <c r="G63" s="739">
        <f>'Input-IS Y5'!$C246</f>
        <v>0</v>
      </c>
      <c r="H63" s="739">
        <f>'Input-IS Y6'!$C246</f>
        <v>0</v>
      </c>
      <c r="I63" s="739">
        <f>'Input-IS Y7'!$C246</f>
        <v>0</v>
      </c>
      <c r="J63" s="739">
        <f>'Input-IS Y8'!$C246</f>
        <v>0</v>
      </c>
      <c r="K63" s="739">
        <f>'Input-IS Y9'!$C246</f>
        <v>0</v>
      </c>
      <c r="L63" s="739">
        <f>'Input-IS Y10'!$C246</f>
        <v>0</v>
      </c>
      <c r="M63" s="841">
        <f>'Input-IS Y11'!$C246</f>
        <v>0</v>
      </c>
    </row>
    <row r="64" spans="2:13">
      <c r="B64" s="845" t="str">
        <f>IF(Setup!C85=0,"",Setup!C85)</f>
        <v/>
      </c>
      <c r="C64" s="739">
        <f>'Input-IS Y1'!$C247</f>
        <v>0</v>
      </c>
      <c r="D64" s="739">
        <f>'Input-IS Y2'!$C247</f>
        <v>0</v>
      </c>
      <c r="E64" s="739">
        <f>'Input-IS Y3'!$C247</f>
        <v>0</v>
      </c>
      <c r="F64" s="739">
        <f>'Input-IS Y4'!$C247</f>
        <v>0</v>
      </c>
      <c r="G64" s="739">
        <f>'Input-IS Y5'!$C247</f>
        <v>0</v>
      </c>
      <c r="H64" s="739">
        <f>'Input-IS Y6'!$C247</f>
        <v>0</v>
      </c>
      <c r="I64" s="739">
        <f>'Input-IS Y7'!$C247</f>
        <v>0</v>
      </c>
      <c r="J64" s="739">
        <f>'Input-IS Y8'!$C247</f>
        <v>0</v>
      </c>
      <c r="K64" s="739">
        <f>'Input-IS Y9'!$C247</f>
        <v>0</v>
      </c>
      <c r="L64" s="739">
        <f>'Input-IS Y10'!$C247</f>
        <v>0</v>
      </c>
      <c r="M64" s="841">
        <f>'Input-IS Y11'!$C247</f>
        <v>0</v>
      </c>
    </row>
    <row r="65" spans="2:13">
      <c r="B65" s="845" t="str">
        <f>IF(Setup!C86=0,"",Setup!C86)</f>
        <v/>
      </c>
      <c r="C65" s="739">
        <f>'Input-IS Y1'!$C248</f>
        <v>0</v>
      </c>
      <c r="D65" s="739">
        <f>'Input-IS Y2'!$C248</f>
        <v>0</v>
      </c>
      <c r="E65" s="739">
        <f>'Input-IS Y3'!$C248</f>
        <v>0</v>
      </c>
      <c r="F65" s="739">
        <f>'Input-IS Y4'!$C248</f>
        <v>0</v>
      </c>
      <c r="G65" s="739">
        <f>'Input-IS Y5'!$C248</f>
        <v>0</v>
      </c>
      <c r="H65" s="739">
        <f>'Input-IS Y6'!$C248</f>
        <v>0</v>
      </c>
      <c r="I65" s="739">
        <f>'Input-IS Y7'!$C248</f>
        <v>0</v>
      </c>
      <c r="J65" s="739">
        <f>'Input-IS Y8'!$C248</f>
        <v>0</v>
      </c>
      <c r="K65" s="739">
        <f>'Input-IS Y9'!$C248</f>
        <v>0</v>
      </c>
      <c r="L65" s="739">
        <f>'Input-IS Y10'!$C248</f>
        <v>0</v>
      </c>
      <c r="M65" s="841">
        <f>'Input-IS Y11'!$C248</f>
        <v>0</v>
      </c>
    </row>
    <row r="66" spans="2:13">
      <c r="B66" s="845" t="str">
        <f>IF(Setup!C87=0,"",Setup!C87)</f>
        <v/>
      </c>
      <c r="C66" s="739">
        <f>'Input-IS Y1'!$C249</f>
        <v>0</v>
      </c>
      <c r="D66" s="739">
        <f>'Input-IS Y2'!$C249</f>
        <v>0</v>
      </c>
      <c r="E66" s="739">
        <f>'Input-IS Y3'!$C249</f>
        <v>0</v>
      </c>
      <c r="F66" s="739">
        <f>'Input-IS Y4'!$C249</f>
        <v>0</v>
      </c>
      <c r="G66" s="739">
        <f>'Input-IS Y5'!$C249</f>
        <v>0</v>
      </c>
      <c r="H66" s="739">
        <f>'Input-IS Y6'!$C249</f>
        <v>0</v>
      </c>
      <c r="I66" s="739">
        <f>'Input-IS Y7'!$C249</f>
        <v>0</v>
      </c>
      <c r="J66" s="739">
        <f>'Input-IS Y8'!$C249</f>
        <v>0</v>
      </c>
      <c r="K66" s="739">
        <f>'Input-IS Y9'!$C249</f>
        <v>0</v>
      </c>
      <c r="L66" s="739">
        <f>'Input-IS Y10'!$C249</f>
        <v>0</v>
      </c>
      <c r="M66" s="841">
        <f>'Input-IS Y11'!$C249</f>
        <v>0</v>
      </c>
    </row>
    <row r="67" spans="2:13">
      <c r="B67" s="845" t="str">
        <f>IF(Setup!C88=0,"",Setup!C88)</f>
        <v/>
      </c>
      <c r="C67" s="739">
        <f>'Input-IS Y1'!$C250</f>
        <v>0</v>
      </c>
      <c r="D67" s="739">
        <f>'Input-IS Y2'!$C250</f>
        <v>0</v>
      </c>
      <c r="E67" s="739">
        <f>'Input-IS Y3'!$C250</f>
        <v>0</v>
      </c>
      <c r="F67" s="739">
        <f>'Input-IS Y4'!$C250</f>
        <v>0</v>
      </c>
      <c r="G67" s="739">
        <f>'Input-IS Y5'!$C250</f>
        <v>0</v>
      </c>
      <c r="H67" s="739">
        <f>'Input-IS Y6'!$C250</f>
        <v>0</v>
      </c>
      <c r="I67" s="739">
        <f>'Input-IS Y7'!$C250</f>
        <v>0</v>
      </c>
      <c r="J67" s="739">
        <f>'Input-IS Y8'!$C250</f>
        <v>0</v>
      </c>
      <c r="K67" s="739">
        <f>'Input-IS Y9'!$C250</f>
        <v>0</v>
      </c>
      <c r="L67" s="739">
        <f>'Input-IS Y10'!$C250</f>
        <v>0</v>
      </c>
      <c r="M67" s="841">
        <f>'Input-IS Y11'!$C250</f>
        <v>0</v>
      </c>
    </row>
    <row r="68" spans="2:13">
      <c r="B68" s="845" t="str">
        <f>IF(Setup!C89=0,"",Setup!C89)</f>
        <v/>
      </c>
      <c r="C68" s="739">
        <f>'Input-IS Y1'!$C251</f>
        <v>0</v>
      </c>
      <c r="D68" s="739">
        <f>'Input-IS Y2'!$C251</f>
        <v>0</v>
      </c>
      <c r="E68" s="739">
        <f>'Input-IS Y3'!$C251</f>
        <v>0</v>
      </c>
      <c r="F68" s="739">
        <f>'Input-IS Y4'!$C251</f>
        <v>0</v>
      </c>
      <c r="G68" s="739">
        <f>'Input-IS Y5'!$C251</f>
        <v>0</v>
      </c>
      <c r="H68" s="739">
        <f>'Input-IS Y6'!$C251</f>
        <v>0</v>
      </c>
      <c r="I68" s="739">
        <f>'Input-IS Y7'!$C251</f>
        <v>0</v>
      </c>
      <c r="J68" s="739">
        <f>'Input-IS Y8'!$C251</f>
        <v>0</v>
      </c>
      <c r="K68" s="739">
        <f>'Input-IS Y9'!$C251</f>
        <v>0</v>
      </c>
      <c r="L68" s="739">
        <f>'Input-IS Y10'!$C251</f>
        <v>0</v>
      </c>
      <c r="M68" s="841">
        <f>'Input-IS Y11'!$C251</f>
        <v>0</v>
      </c>
    </row>
    <row r="69" spans="2:13">
      <c r="B69" s="845" t="str">
        <f>IF(Setup!C90=0,"",Setup!C90)</f>
        <v/>
      </c>
      <c r="C69" s="739">
        <f>'Input-IS Y1'!$C252</f>
        <v>0</v>
      </c>
      <c r="D69" s="739">
        <f>'Input-IS Y2'!$C252</f>
        <v>0</v>
      </c>
      <c r="E69" s="739">
        <f>'Input-IS Y3'!$C252</f>
        <v>0</v>
      </c>
      <c r="F69" s="739">
        <f>'Input-IS Y4'!$C252</f>
        <v>0</v>
      </c>
      <c r="G69" s="739">
        <f>'Input-IS Y5'!$C252</f>
        <v>0</v>
      </c>
      <c r="H69" s="739">
        <f>'Input-IS Y6'!$C252</f>
        <v>0</v>
      </c>
      <c r="I69" s="739">
        <f>'Input-IS Y7'!$C252</f>
        <v>0</v>
      </c>
      <c r="J69" s="739">
        <f>'Input-IS Y8'!$C252</f>
        <v>0</v>
      </c>
      <c r="K69" s="739">
        <f>'Input-IS Y9'!$C252</f>
        <v>0</v>
      </c>
      <c r="L69" s="739">
        <f>'Input-IS Y10'!$C252</f>
        <v>0</v>
      </c>
      <c r="M69" s="841">
        <f>'Input-IS Y11'!$C252</f>
        <v>0</v>
      </c>
    </row>
    <row r="70" spans="2:13">
      <c r="B70" s="845" t="str">
        <f>IF(Setup!C91=0,"",Setup!C91)</f>
        <v/>
      </c>
      <c r="C70" s="739">
        <f>'Input-IS Y1'!$C253</f>
        <v>0</v>
      </c>
      <c r="D70" s="739">
        <f>'Input-IS Y2'!$C253</f>
        <v>0</v>
      </c>
      <c r="E70" s="739">
        <f>'Input-IS Y3'!$C253</f>
        <v>0</v>
      </c>
      <c r="F70" s="739">
        <f>'Input-IS Y4'!$C253</f>
        <v>0</v>
      </c>
      <c r="G70" s="739">
        <f>'Input-IS Y5'!$C253</f>
        <v>0</v>
      </c>
      <c r="H70" s="739">
        <f>'Input-IS Y6'!$C253</f>
        <v>0</v>
      </c>
      <c r="I70" s="739">
        <f>'Input-IS Y7'!$C253</f>
        <v>0</v>
      </c>
      <c r="J70" s="739">
        <f>'Input-IS Y8'!$C253</f>
        <v>0</v>
      </c>
      <c r="K70" s="739">
        <f>'Input-IS Y9'!$C253</f>
        <v>0</v>
      </c>
      <c r="L70" s="739">
        <f>'Input-IS Y10'!$C253</f>
        <v>0</v>
      </c>
      <c r="M70" s="841">
        <f>'Input-IS Y11'!$C253</f>
        <v>0</v>
      </c>
    </row>
    <row r="71" spans="2:13">
      <c r="B71" s="845" t="str">
        <f>IF(Setup!C92=0,"",Setup!C92)</f>
        <v/>
      </c>
      <c r="C71" s="739">
        <f>'Input-IS Y1'!$C254</f>
        <v>0</v>
      </c>
      <c r="D71" s="739">
        <f>'Input-IS Y2'!$C254</f>
        <v>0</v>
      </c>
      <c r="E71" s="739">
        <f>'Input-IS Y3'!$C254</f>
        <v>0</v>
      </c>
      <c r="F71" s="739">
        <f>'Input-IS Y4'!$C254</f>
        <v>0</v>
      </c>
      <c r="G71" s="739">
        <f>'Input-IS Y5'!$C254</f>
        <v>0</v>
      </c>
      <c r="H71" s="739">
        <f>'Input-IS Y6'!$C254</f>
        <v>0</v>
      </c>
      <c r="I71" s="739">
        <f>'Input-IS Y7'!$C254</f>
        <v>0</v>
      </c>
      <c r="J71" s="739">
        <f>'Input-IS Y8'!$C254</f>
        <v>0</v>
      </c>
      <c r="K71" s="739">
        <f>'Input-IS Y9'!$C254</f>
        <v>0</v>
      </c>
      <c r="L71" s="739">
        <f>'Input-IS Y10'!$C254</f>
        <v>0</v>
      </c>
      <c r="M71" s="841">
        <f>'Input-IS Y11'!$C254</f>
        <v>0</v>
      </c>
    </row>
    <row r="72" spans="2:13">
      <c r="B72" s="845" t="str">
        <f>IF(Setup!C93=0,"",Setup!C93)</f>
        <v/>
      </c>
      <c r="C72" s="739">
        <f>'Input-IS Y1'!$C255</f>
        <v>0</v>
      </c>
      <c r="D72" s="739">
        <f>'Input-IS Y2'!$C255</f>
        <v>0</v>
      </c>
      <c r="E72" s="739">
        <f>'Input-IS Y3'!$C255</f>
        <v>0</v>
      </c>
      <c r="F72" s="739">
        <f>'Input-IS Y4'!$C255</f>
        <v>0</v>
      </c>
      <c r="G72" s="739">
        <f>'Input-IS Y5'!$C255</f>
        <v>0</v>
      </c>
      <c r="H72" s="739">
        <f>'Input-IS Y6'!$C255</f>
        <v>0</v>
      </c>
      <c r="I72" s="739">
        <f>'Input-IS Y7'!$C255</f>
        <v>0</v>
      </c>
      <c r="J72" s="739">
        <f>'Input-IS Y8'!$C255</f>
        <v>0</v>
      </c>
      <c r="K72" s="739">
        <f>'Input-IS Y9'!$C255</f>
        <v>0</v>
      </c>
      <c r="L72" s="739">
        <f>'Input-IS Y10'!$C255</f>
        <v>0</v>
      </c>
      <c r="M72" s="841">
        <f>'Input-IS Y11'!$C255</f>
        <v>0</v>
      </c>
    </row>
  </sheetData>
  <dataConsolidate/>
  <mergeCells count="1">
    <mergeCell ref="B8:N9"/>
  </mergeCells>
  <conditionalFormatting sqref="B15:B21">
    <cfRule type="cellIs" dxfId="86" priority="25" operator="equal">
      <formula>0</formula>
    </cfRule>
  </conditionalFormatting>
  <conditionalFormatting sqref="C15:M21">
    <cfRule type="containsErrors" dxfId="85" priority="24">
      <formula>ISERROR(C15)</formula>
    </cfRule>
  </conditionalFormatting>
  <conditionalFormatting sqref="B8">
    <cfRule type="expression" dxfId="84" priority="22">
      <formula>SUM($C$23:$M$32)=0</formula>
    </cfRule>
  </conditionalFormatting>
  <conditionalFormatting sqref="B23:L72">
    <cfRule type="expression" dxfId="83" priority="17">
      <formula>$BZ$1=100%</formula>
    </cfRule>
  </conditionalFormatting>
  <conditionalFormatting sqref="M12:M22">
    <cfRule type="expression" dxfId="82" priority="16">
      <formula>$M$5&lt;11</formula>
    </cfRule>
  </conditionalFormatting>
  <conditionalFormatting sqref="L12:L72">
    <cfRule type="expression" dxfId="81" priority="15">
      <formula>$L$5&lt;10</formula>
    </cfRule>
  </conditionalFormatting>
  <conditionalFormatting sqref="K12:K72">
    <cfRule type="expression" dxfId="80" priority="14">
      <formula>$K$5&lt;9</formula>
    </cfRule>
  </conditionalFormatting>
  <conditionalFormatting sqref="J12:J72">
    <cfRule type="expression" dxfId="79" priority="13">
      <formula>$J$5&lt;8</formula>
    </cfRule>
  </conditionalFormatting>
  <conditionalFormatting sqref="I12:I72">
    <cfRule type="expression" dxfId="78" priority="12">
      <formula>$I$5&lt;7</formula>
    </cfRule>
  </conditionalFormatting>
  <conditionalFormatting sqref="H12:H72">
    <cfRule type="expression" dxfId="77" priority="11">
      <formula>$H$5&lt;6</formula>
    </cfRule>
  </conditionalFormatting>
  <conditionalFormatting sqref="G12:G72">
    <cfRule type="expression" dxfId="76" priority="10">
      <formula>$G$5&lt;5</formula>
    </cfRule>
  </conditionalFormatting>
  <conditionalFormatting sqref="F12:F72">
    <cfRule type="expression" dxfId="75" priority="9">
      <formula>$F$5&lt;4</formula>
    </cfRule>
  </conditionalFormatting>
  <conditionalFormatting sqref="E12:E72">
    <cfRule type="expression" dxfId="74" priority="8">
      <formula>$E$5&lt;3</formula>
    </cfRule>
  </conditionalFormatting>
  <conditionalFormatting sqref="D12:D72">
    <cfRule type="expression" dxfId="73" priority="7">
      <formula>$D$5&lt;2</formula>
    </cfRule>
  </conditionalFormatting>
  <conditionalFormatting sqref="D15:M21 C12:C23 C23:L72">
    <cfRule type="expression" dxfId="72" priority="6">
      <formula>$C$5&lt;1</formula>
    </cfRule>
  </conditionalFormatting>
  <conditionalFormatting sqref="D16">
    <cfRule type="expression" dxfId="71" priority="4">
      <formula>$C$5&lt;1</formula>
    </cfRule>
  </conditionalFormatting>
  <conditionalFormatting sqref="C13:M13">
    <cfRule type="expression" dxfId="70" priority="541">
      <formula>$F$11&lt;4</formula>
    </cfRule>
  </conditionalFormatting>
  <conditionalFormatting sqref="M23:M72">
    <cfRule type="expression" dxfId="69" priority="3">
      <formula>$BZ$1=100%</formula>
    </cfRule>
  </conditionalFormatting>
  <conditionalFormatting sqref="M23:M72">
    <cfRule type="expression" dxfId="68" priority="2">
      <formula>$L$5&lt;10</formula>
    </cfRule>
  </conditionalFormatting>
  <conditionalFormatting sqref="M23:M72">
    <cfRule type="expression" dxfId="67" priority="1">
      <formula>$C$5&lt;1</formula>
    </cfRule>
  </conditionalFormatting>
  <pageMargins left="0.22" right="0.31" top="0.41" bottom="0.75" header="0.3" footer="0.3"/>
  <pageSetup scale="66" orientation="landscape" r:id="rId1"/>
  <ignoredErrors>
    <ignoredError sqref="C14:M14" evalError="1"/>
    <ignoredError sqref="B15:M21" unlockedFormula="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
    <tabColor theme="8" tint="-0.499984740745262"/>
    <outlinePr summaryBelow="0"/>
  </sheetPr>
  <dimension ref="A2:M131"/>
  <sheetViews>
    <sheetView showGridLines="0" topLeftCell="A61" zoomScaleNormal="100" workbookViewId="0">
      <selection activeCell="E83" sqref="E83"/>
    </sheetView>
  </sheetViews>
  <sheetFormatPr defaultRowHeight="15"/>
  <cols>
    <col min="1" max="1" width="1.42578125" style="29" customWidth="1"/>
    <col min="2" max="2" width="38.28515625" style="29" customWidth="1"/>
    <col min="3" max="13" width="14.5703125" style="29" customWidth="1"/>
    <col min="14" max="16384" width="9.140625" style="29"/>
  </cols>
  <sheetData>
    <row r="2" spans="2:13" ht="18">
      <c r="B2" s="42" t="str">
        <f>Setup!B5</f>
        <v>Product Costing &amp; Financial Performance Tool</v>
      </c>
    </row>
    <row r="4" spans="2:13">
      <c r="B4" s="167" t="s">
        <v>283</v>
      </c>
    </row>
    <row r="5" spans="2:13">
      <c r="B5" s="453"/>
      <c r="C5" s="453"/>
      <c r="D5" s="453"/>
      <c r="E5" s="453"/>
      <c r="F5" s="453"/>
      <c r="G5" s="453"/>
      <c r="H5" s="453"/>
      <c r="I5" s="453"/>
      <c r="J5" s="453"/>
      <c r="K5" s="453"/>
      <c r="L5" s="453"/>
      <c r="M5" s="453"/>
    </row>
    <row r="6" spans="2:13">
      <c r="B6" s="735"/>
      <c r="C6" s="453"/>
      <c r="D6" s="453"/>
      <c r="E6" s="453"/>
      <c r="F6" s="454">
        <f>Setup!$D$10</f>
        <v>11</v>
      </c>
      <c r="G6" s="454">
        <f>Setup!$D$10</f>
        <v>11</v>
      </c>
      <c r="H6" s="454">
        <f>Setup!$D$10</f>
        <v>11</v>
      </c>
      <c r="I6" s="454">
        <f>Setup!$D$10</f>
        <v>11</v>
      </c>
      <c r="J6" s="454">
        <f>Setup!$D$10</f>
        <v>11</v>
      </c>
      <c r="K6" s="454">
        <f>Setup!$D$10</f>
        <v>11</v>
      </c>
      <c r="L6" s="454">
        <f>Setup!$D$10</f>
        <v>11</v>
      </c>
      <c r="M6" s="454">
        <f>Setup!$D$10</f>
        <v>11</v>
      </c>
    </row>
    <row r="7" spans="2:13">
      <c r="B7" s="267"/>
      <c r="C7" s="266"/>
      <c r="D7" s="266"/>
      <c r="E7" s="266"/>
      <c r="F7" s="266"/>
      <c r="G7" s="266"/>
      <c r="H7" s="266"/>
      <c r="I7" s="266"/>
      <c r="J7" s="266"/>
      <c r="K7" s="266"/>
      <c r="L7" s="266"/>
      <c r="M7" s="266"/>
    </row>
    <row r="8" spans="2:13" ht="18" hidden="1" customHeight="1">
      <c r="B8" s="455"/>
      <c r="C8" s="454">
        <v>2</v>
      </c>
      <c r="D8" s="454">
        <f>C8+1</f>
        <v>3</v>
      </c>
      <c r="E8" s="454">
        <f t="shared" ref="E8:M9" si="0">D8+1</f>
        <v>4</v>
      </c>
      <c r="F8" s="454">
        <f t="shared" si="0"/>
        <v>5</v>
      </c>
      <c r="G8" s="454">
        <f t="shared" si="0"/>
        <v>6</v>
      </c>
      <c r="H8" s="454">
        <f t="shared" si="0"/>
        <v>7</v>
      </c>
      <c r="I8" s="454">
        <f t="shared" si="0"/>
        <v>8</v>
      </c>
      <c r="J8" s="454">
        <f t="shared" si="0"/>
        <v>9</v>
      </c>
      <c r="K8" s="454">
        <f t="shared" si="0"/>
        <v>10</v>
      </c>
      <c r="L8" s="454">
        <f t="shared" si="0"/>
        <v>11</v>
      </c>
      <c r="M8" s="454">
        <f t="shared" si="0"/>
        <v>12</v>
      </c>
    </row>
    <row r="9" spans="2:13">
      <c r="B9" s="806"/>
      <c r="C9" s="805">
        <f>Setup!$D$9</f>
        <v>2011</v>
      </c>
      <c r="D9" s="805">
        <f>C9+1</f>
        <v>2012</v>
      </c>
      <c r="E9" s="805">
        <f t="shared" si="0"/>
        <v>2013</v>
      </c>
      <c r="F9" s="805">
        <f t="shared" si="0"/>
        <v>2014</v>
      </c>
      <c r="G9" s="805">
        <f t="shared" si="0"/>
        <v>2015</v>
      </c>
      <c r="H9" s="805">
        <f t="shared" si="0"/>
        <v>2016</v>
      </c>
      <c r="I9" s="805">
        <f t="shared" si="0"/>
        <v>2017</v>
      </c>
      <c r="J9" s="805">
        <f t="shared" si="0"/>
        <v>2018</v>
      </c>
      <c r="K9" s="805">
        <f t="shared" si="0"/>
        <v>2019</v>
      </c>
      <c r="L9" s="805">
        <f t="shared" si="0"/>
        <v>2020</v>
      </c>
      <c r="M9" s="805">
        <f t="shared" si="0"/>
        <v>2021</v>
      </c>
    </row>
    <row r="10" spans="2:13" ht="18" customHeight="1">
      <c r="B10" s="814" t="str">
        <f>B17</f>
        <v>TOTAL REVENUES</v>
      </c>
      <c r="C10" s="812">
        <f>C17</f>
        <v>0</v>
      </c>
      <c r="D10" s="812">
        <f t="shared" ref="D10:M10" si="1">D17</f>
        <v>0</v>
      </c>
      <c r="E10" s="812">
        <f t="shared" si="1"/>
        <v>0</v>
      </c>
      <c r="F10" s="812">
        <f t="shared" si="1"/>
        <v>0</v>
      </c>
      <c r="G10" s="812">
        <f t="shared" si="1"/>
        <v>0</v>
      </c>
      <c r="H10" s="812">
        <f t="shared" si="1"/>
        <v>0</v>
      </c>
      <c r="I10" s="812">
        <f t="shared" si="1"/>
        <v>0</v>
      </c>
      <c r="J10" s="812">
        <f t="shared" si="1"/>
        <v>0</v>
      </c>
      <c r="K10" s="812">
        <f t="shared" si="1"/>
        <v>0</v>
      </c>
      <c r="L10" s="812">
        <f t="shared" si="1"/>
        <v>0</v>
      </c>
      <c r="M10" s="813">
        <f t="shared" si="1"/>
        <v>0</v>
      </c>
    </row>
    <row r="11" spans="2:13" ht="18" customHeight="1">
      <c r="B11" s="814" t="str">
        <f>B63</f>
        <v>TOTAL EXPENDITURES</v>
      </c>
      <c r="C11" s="812">
        <f>C63</f>
        <v>0</v>
      </c>
      <c r="D11" s="812">
        <f t="shared" ref="D11:M11" si="2">D63</f>
        <v>0</v>
      </c>
      <c r="E11" s="812">
        <f t="shared" si="2"/>
        <v>0</v>
      </c>
      <c r="F11" s="812">
        <f t="shared" si="2"/>
        <v>0</v>
      </c>
      <c r="G11" s="812">
        <f t="shared" si="2"/>
        <v>0</v>
      </c>
      <c r="H11" s="812">
        <f t="shared" si="2"/>
        <v>0</v>
      </c>
      <c r="I11" s="812">
        <f t="shared" si="2"/>
        <v>0</v>
      </c>
      <c r="J11" s="812">
        <f t="shared" si="2"/>
        <v>0</v>
      </c>
      <c r="K11" s="812">
        <f t="shared" si="2"/>
        <v>0</v>
      </c>
      <c r="L11" s="812">
        <f t="shared" si="2"/>
        <v>0</v>
      </c>
      <c r="M11" s="812">
        <f t="shared" si="2"/>
        <v>0</v>
      </c>
    </row>
    <row r="12" spans="2:13">
      <c r="B12" s="330" t="s">
        <v>92</v>
      </c>
      <c r="C12" s="272">
        <f t="shared" ref="C12:M12" si="3">IF(C31-C72&lt;0,0,C31-C72)</f>
        <v>0</v>
      </c>
      <c r="D12" s="272">
        <f t="shared" si="3"/>
        <v>0</v>
      </c>
      <c r="E12" s="272">
        <f t="shared" si="3"/>
        <v>0</v>
      </c>
      <c r="F12" s="272">
        <f t="shared" si="3"/>
        <v>0</v>
      </c>
      <c r="G12" s="272">
        <f t="shared" si="3"/>
        <v>0</v>
      </c>
      <c r="H12" s="272">
        <f t="shared" si="3"/>
        <v>0</v>
      </c>
      <c r="I12" s="272">
        <f t="shared" si="3"/>
        <v>0</v>
      </c>
      <c r="J12" s="272">
        <f t="shared" si="3"/>
        <v>0</v>
      </c>
      <c r="K12" s="272">
        <f t="shared" si="3"/>
        <v>0</v>
      </c>
      <c r="L12" s="272">
        <f t="shared" si="3"/>
        <v>0</v>
      </c>
      <c r="M12" s="273">
        <f t="shared" si="3"/>
        <v>0</v>
      </c>
    </row>
    <row r="13" spans="2:13">
      <c r="B13" s="330" t="s">
        <v>93</v>
      </c>
      <c r="C13" s="272">
        <f t="shared" ref="C13:M13" si="4">C12+C19</f>
        <v>0</v>
      </c>
      <c r="D13" s="272">
        <f t="shared" si="4"/>
        <v>0</v>
      </c>
      <c r="E13" s="272">
        <f t="shared" si="4"/>
        <v>0</v>
      </c>
      <c r="F13" s="272">
        <f t="shared" si="4"/>
        <v>0</v>
      </c>
      <c r="G13" s="272">
        <f t="shared" si="4"/>
        <v>0</v>
      </c>
      <c r="H13" s="272">
        <f t="shared" si="4"/>
        <v>0</v>
      </c>
      <c r="I13" s="272">
        <f t="shared" si="4"/>
        <v>0</v>
      </c>
      <c r="J13" s="272">
        <f t="shared" si="4"/>
        <v>0</v>
      </c>
      <c r="K13" s="272">
        <f t="shared" si="4"/>
        <v>0</v>
      </c>
      <c r="L13" s="272">
        <f t="shared" si="4"/>
        <v>0</v>
      </c>
      <c r="M13" s="273">
        <f t="shared" si="4"/>
        <v>0</v>
      </c>
    </row>
    <row r="14" spans="2:13">
      <c r="B14" s="327" t="s">
        <v>94</v>
      </c>
      <c r="C14" s="270">
        <f t="shared" ref="C14:M14" si="5">C17-C63</f>
        <v>0</v>
      </c>
      <c r="D14" s="270">
        <f t="shared" si="5"/>
        <v>0</v>
      </c>
      <c r="E14" s="270">
        <f t="shared" si="5"/>
        <v>0</v>
      </c>
      <c r="F14" s="270">
        <f t="shared" si="5"/>
        <v>0</v>
      </c>
      <c r="G14" s="270">
        <f t="shared" si="5"/>
        <v>0</v>
      </c>
      <c r="H14" s="270">
        <f t="shared" si="5"/>
        <v>0</v>
      </c>
      <c r="I14" s="270">
        <f t="shared" si="5"/>
        <v>0</v>
      </c>
      <c r="J14" s="270">
        <f t="shared" si="5"/>
        <v>0</v>
      </c>
      <c r="K14" s="270">
        <f t="shared" si="5"/>
        <v>0</v>
      </c>
      <c r="L14" s="270">
        <f t="shared" si="5"/>
        <v>0</v>
      </c>
      <c r="M14" s="271">
        <f t="shared" si="5"/>
        <v>0</v>
      </c>
    </row>
    <row r="15" spans="2:13" ht="18" customHeight="1">
      <c r="B15" s="454"/>
      <c r="C15" s="454"/>
      <c r="D15" s="454"/>
      <c r="E15" s="454"/>
      <c r="F15" s="454"/>
      <c r="G15" s="454"/>
      <c r="H15" s="454"/>
      <c r="I15" s="454"/>
      <c r="J15" s="454"/>
      <c r="K15" s="454"/>
      <c r="L15" s="454"/>
      <c r="M15" s="454"/>
    </row>
    <row r="16" spans="2:13">
      <c r="B16" s="125" t="s">
        <v>81</v>
      </c>
      <c r="C16" s="126">
        <f>Setup!$D$9</f>
        <v>2011</v>
      </c>
      <c r="D16" s="126">
        <f>C16+1</f>
        <v>2012</v>
      </c>
      <c r="E16" s="126">
        <f t="shared" ref="E16:M16" si="6">D16+1</f>
        <v>2013</v>
      </c>
      <c r="F16" s="126">
        <f t="shared" si="6"/>
        <v>2014</v>
      </c>
      <c r="G16" s="126">
        <f t="shared" si="6"/>
        <v>2015</v>
      </c>
      <c r="H16" s="126">
        <f t="shared" si="6"/>
        <v>2016</v>
      </c>
      <c r="I16" s="126">
        <f t="shared" si="6"/>
        <v>2017</v>
      </c>
      <c r="J16" s="126">
        <f t="shared" si="6"/>
        <v>2018</v>
      </c>
      <c r="K16" s="126">
        <f t="shared" si="6"/>
        <v>2019</v>
      </c>
      <c r="L16" s="126">
        <f t="shared" si="6"/>
        <v>2020</v>
      </c>
      <c r="M16" s="126">
        <f t="shared" si="6"/>
        <v>2021</v>
      </c>
    </row>
    <row r="17" spans="2:13">
      <c r="B17" s="320" t="s">
        <v>84</v>
      </c>
      <c r="C17" s="268">
        <f t="shared" ref="C17:M17" si="7">C43+C18</f>
        <v>0</v>
      </c>
      <c r="D17" s="268">
        <f t="shared" si="7"/>
        <v>0</v>
      </c>
      <c r="E17" s="268">
        <f t="shared" si="7"/>
        <v>0</v>
      </c>
      <c r="F17" s="268">
        <f t="shared" si="7"/>
        <v>0</v>
      </c>
      <c r="G17" s="268">
        <f t="shared" si="7"/>
        <v>0</v>
      </c>
      <c r="H17" s="268">
        <f t="shared" si="7"/>
        <v>0</v>
      </c>
      <c r="I17" s="268">
        <f t="shared" si="7"/>
        <v>0</v>
      </c>
      <c r="J17" s="268">
        <f t="shared" si="7"/>
        <v>0</v>
      </c>
      <c r="K17" s="268">
        <f t="shared" si="7"/>
        <v>0</v>
      </c>
      <c r="L17" s="268">
        <f t="shared" si="7"/>
        <v>0</v>
      </c>
      <c r="M17" s="268">
        <f t="shared" si="7"/>
        <v>0</v>
      </c>
    </row>
    <row r="18" spans="2:13">
      <c r="B18" s="174" t="s">
        <v>146</v>
      </c>
      <c r="C18" s="264">
        <f>C19+C31</f>
        <v>0</v>
      </c>
      <c r="D18" s="264">
        <f t="shared" ref="D18:M18" si="8">D19+D31</f>
        <v>0</v>
      </c>
      <c r="E18" s="264">
        <f t="shared" si="8"/>
        <v>0</v>
      </c>
      <c r="F18" s="264">
        <f t="shared" si="8"/>
        <v>0</v>
      </c>
      <c r="G18" s="264">
        <f t="shared" si="8"/>
        <v>0</v>
      </c>
      <c r="H18" s="264">
        <f t="shared" si="8"/>
        <v>0</v>
      </c>
      <c r="I18" s="264">
        <f t="shared" si="8"/>
        <v>0</v>
      </c>
      <c r="J18" s="264">
        <f t="shared" si="8"/>
        <v>0</v>
      </c>
      <c r="K18" s="264">
        <f t="shared" si="8"/>
        <v>0</v>
      </c>
      <c r="L18" s="264">
        <f t="shared" si="8"/>
        <v>0</v>
      </c>
      <c r="M18" s="264">
        <f t="shared" si="8"/>
        <v>0</v>
      </c>
    </row>
    <row r="19" spans="2:13">
      <c r="B19" s="176" t="s">
        <v>82</v>
      </c>
      <c r="C19" s="175">
        <f>SUM(C20:C30)</f>
        <v>0</v>
      </c>
      <c r="D19" s="175">
        <f t="shared" ref="D19:M19" si="9">SUM(D20:D30)</f>
        <v>0</v>
      </c>
      <c r="E19" s="175">
        <f t="shared" si="9"/>
        <v>0</v>
      </c>
      <c r="F19" s="175">
        <f t="shared" si="9"/>
        <v>0</v>
      </c>
      <c r="G19" s="175">
        <f t="shared" si="9"/>
        <v>0</v>
      </c>
      <c r="H19" s="175">
        <f t="shared" si="9"/>
        <v>0</v>
      </c>
      <c r="I19" s="175">
        <f t="shared" si="9"/>
        <v>0</v>
      </c>
      <c r="J19" s="175">
        <f t="shared" si="9"/>
        <v>0</v>
      </c>
      <c r="K19" s="175">
        <f t="shared" si="9"/>
        <v>0</v>
      </c>
      <c r="L19" s="175">
        <f t="shared" si="9"/>
        <v>0</v>
      </c>
      <c r="M19" s="175">
        <f t="shared" si="9"/>
        <v>0</v>
      </c>
    </row>
    <row r="20" spans="2:13">
      <c r="B20" s="811" t="str">
        <f>IF(Setup!$E$16=2,Setup!C16,"")</f>
        <v>Membership</v>
      </c>
      <c r="C20" s="808">
        <f>IF(Setup!$E16=2,'Input-IS Y1'!$C$105,0)</f>
        <v>0</v>
      </c>
      <c r="D20" s="808">
        <f>IF(Setup!$E16=2,'Input-IS Y2'!$C$105,0)</f>
        <v>0</v>
      </c>
      <c r="E20" s="808">
        <f>IF(Setup!$E16=2,'Input-IS Y3'!$C$105,0)</f>
        <v>0</v>
      </c>
      <c r="F20" s="808">
        <f>IF(Setup!$E16=2,'Input-IS Y4'!$C$105,0)</f>
        <v>0</v>
      </c>
      <c r="G20" s="808">
        <f>IF(Setup!$E16=2,'Input-IS Y5'!$C$105,0)</f>
        <v>0</v>
      </c>
      <c r="H20" s="808">
        <f>IF(Setup!$E16=2,'Input-IS Y6'!$C$105,0)</f>
        <v>0</v>
      </c>
      <c r="I20" s="808">
        <f>IF(Setup!$E16=2,'Input-IS Y7'!$C$105,0)</f>
        <v>0</v>
      </c>
      <c r="J20" s="808">
        <f>IF(Setup!$E16=2,'Input-IS Y8'!$C$105,0)</f>
        <v>0</v>
      </c>
      <c r="K20" s="808">
        <f>IF(Setup!$E16=2,'Input-IS Y9'!$C$105,0)</f>
        <v>0</v>
      </c>
      <c r="L20" s="808">
        <f>IF(Setup!$E16=2,'Input-IS Y10'!$C$105,0)</f>
        <v>0</v>
      </c>
      <c r="M20" s="808">
        <f>IF(Setup!$E16=2,'Input-IS Y11'!$C$105,0)</f>
        <v>0</v>
      </c>
    </row>
    <row r="21" spans="2:13">
      <c r="B21" s="811" t="str">
        <f>IF(Setup!$E$17=2,Setup!C17,"")</f>
        <v>Interest/Investment Income</v>
      </c>
      <c r="C21" s="808">
        <f>IF(Setup!$E17=2,'Input-IS Y1'!$C$118,0)</f>
        <v>0</v>
      </c>
      <c r="D21" s="808">
        <f>IF(Setup!$E17=2,'Input-IS Y2'!$C$118,0)</f>
        <v>0</v>
      </c>
      <c r="E21" s="808">
        <f>IF(Setup!$E17=2,'Input-IS Y3'!$C$118,0)</f>
        <v>0</v>
      </c>
      <c r="F21" s="808">
        <f>IF(Setup!$E17=2,'Input-IS Y4'!$C$118,0)</f>
        <v>0</v>
      </c>
      <c r="G21" s="808">
        <f>IF(Setup!$E17=2,'Input-IS Y5'!$C$118,0)</f>
        <v>0</v>
      </c>
      <c r="H21" s="808">
        <f>IF(Setup!$E17=2,'Input-IS Y6'!$C$118,0)</f>
        <v>0</v>
      </c>
      <c r="I21" s="808">
        <f>IF(Setup!$E17=2,'Input-IS Y7'!$C$118,0)</f>
        <v>0</v>
      </c>
      <c r="J21" s="808">
        <f>IF(Setup!$E17=2,'Input-IS Y8'!$C$118,0)</f>
        <v>0</v>
      </c>
      <c r="K21" s="808">
        <f>IF(Setup!$E17=2,'Input-IS Y9'!$C$118,0)</f>
        <v>0</v>
      </c>
      <c r="L21" s="808">
        <f>IF(Setup!$E17=2,'Input-IS Y10'!$C$118,0)</f>
        <v>0</v>
      </c>
      <c r="M21" s="808">
        <f>IF(Setup!$E17=2,'Input-IS Y11'!$C$118,0)</f>
        <v>0</v>
      </c>
    </row>
    <row r="22" spans="2:13">
      <c r="B22" s="811" t="str">
        <f>IF(Setup!$E$18=2,Setup!C18,"")</f>
        <v/>
      </c>
      <c r="C22" s="808">
        <f>IF(Setup!$E18=2,'Input-IS Y1'!$C$127,0)</f>
        <v>0</v>
      </c>
      <c r="D22" s="808">
        <f>IF(Setup!$E18=2,'Input-IS Y2'!$C$127,0)</f>
        <v>0</v>
      </c>
      <c r="E22" s="808">
        <f>IF(Setup!$E18=2,'Input-IS Y3'!$C$127,0)</f>
        <v>0</v>
      </c>
      <c r="F22" s="808">
        <f>IF(Setup!$E18=2,'Input-IS Y4'!$C$127,0)</f>
        <v>0</v>
      </c>
      <c r="G22" s="808">
        <f>IF(Setup!$E18=2,'Input-IS Y5'!$C$127,0)</f>
        <v>0</v>
      </c>
      <c r="H22" s="808">
        <f>IF(Setup!$E18=2,'Input-IS Y6'!$C$127,0)</f>
        <v>0</v>
      </c>
      <c r="I22" s="808">
        <f>IF(Setup!$E18=2,'Input-IS Y7'!$C$127,0)</f>
        <v>0</v>
      </c>
      <c r="J22" s="808">
        <f>IF(Setup!$E18=2,'Input-IS Y8'!$C$127,0)</f>
        <v>0</v>
      </c>
      <c r="K22" s="808">
        <f>IF(Setup!$E18=2,'Input-IS Y9'!$C$127,0)</f>
        <v>0</v>
      </c>
      <c r="L22" s="808">
        <f>IF(Setup!$E18=2,'Input-IS Y10'!$C$127,0)</f>
        <v>0</v>
      </c>
      <c r="M22" s="808">
        <f>IF(Setup!$E18=2,'Input-IS Y11'!$C$127,0)</f>
        <v>0</v>
      </c>
    </row>
    <row r="23" spans="2:13">
      <c r="B23" s="811" t="str">
        <f>IF(Setup!$E$19=2,Setup!C19,"")</f>
        <v/>
      </c>
      <c r="C23" s="808">
        <f>IF(Setup!$E19=2,'Input-IS Y1'!$C$138,0)</f>
        <v>0</v>
      </c>
      <c r="D23" s="808">
        <f>IF(Setup!$E19=2,'Input-IS Y2'!$C$138,0)</f>
        <v>0</v>
      </c>
      <c r="E23" s="808">
        <f>IF(Setup!$E19=2,'Input-IS Y3'!$C$138,0)</f>
        <v>0</v>
      </c>
      <c r="F23" s="808">
        <f>IF(Setup!$E19=2,'Input-IS Y4'!$C$138,0)</f>
        <v>0</v>
      </c>
      <c r="G23" s="808">
        <f>IF(Setup!$E19=2,'Input-IS Y5'!$C$138,0)</f>
        <v>0</v>
      </c>
      <c r="H23" s="808">
        <f>IF(Setup!$E19=2,'Input-IS Y6'!$C$138,0)</f>
        <v>0</v>
      </c>
      <c r="I23" s="808">
        <f>IF(Setup!$E19=2,'Input-IS Y7'!$C$138,0)</f>
        <v>0</v>
      </c>
      <c r="J23" s="808">
        <f>IF(Setup!$E19=2,'Input-IS Y8'!$C$138,0)</f>
        <v>0</v>
      </c>
      <c r="K23" s="808">
        <f>IF(Setup!$E19=2,'Input-IS Y9'!$C$138,0)</f>
        <v>0</v>
      </c>
      <c r="L23" s="808">
        <f>IF(Setup!$E19=2,'Input-IS Y10'!$C$138,0)</f>
        <v>0</v>
      </c>
      <c r="M23" s="808">
        <f>IF(Setup!$E19=2,'Input-IS Y11'!$C$138,0)</f>
        <v>0</v>
      </c>
    </row>
    <row r="24" spans="2:13">
      <c r="B24" s="807" t="str">
        <f>IF(Setup!$E$23=2,Setup!$C$23,"")</f>
        <v/>
      </c>
      <c r="C24" s="808">
        <f>IF(Setup!$E23=2,'Input-IS Y1'!$D$83,0)</f>
        <v>0</v>
      </c>
      <c r="D24" s="808">
        <f>IF(Setup!$E23=2,'Input-IS Y2'!$D$83,0)</f>
        <v>0</v>
      </c>
      <c r="E24" s="808">
        <f>IF(Setup!$E23=2,'Input-IS Y3'!$D$83,0)</f>
        <v>0</v>
      </c>
      <c r="F24" s="808">
        <f>IF(Setup!$E23=2,'Input-IS Y4'!$D$83,0)</f>
        <v>0</v>
      </c>
      <c r="G24" s="808">
        <f>IF(Setup!$E23=2,'Input-IS Y5'!$D$83,0)</f>
        <v>0</v>
      </c>
      <c r="H24" s="808">
        <f>IF(Setup!$E23=2,'Input-IS Y6'!$D$83,0)</f>
        <v>0</v>
      </c>
      <c r="I24" s="808">
        <f>IF(Setup!$E23=2,'Input-IS Y7'!$D$83,0)</f>
        <v>0</v>
      </c>
      <c r="J24" s="808">
        <f>IF(Setup!$E23=2,'Input-IS Y8'!$D$83,0)</f>
        <v>0</v>
      </c>
      <c r="K24" s="808">
        <f>IF(Setup!$E23=2,'Input-IS Y9'!$D$83,0)</f>
        <v>0</v>
      </c>
      <c r="L24" s="808">
        <f>IF(Setup!$E23=2,'Input-IS Y10'!$D$83,0)</f>
        <v>0</v>
      </c>
      <c r="M24" s="808">
        <f>IF(Setup!$E23=2,'Input-IS Y11'!$D$83,0)</f>
        <v>0</v>
      </c>
    </row>
    <row r="25" spans="2:13">
      <c r="B25" s="807" t="str">
        <f>IF(Setup!$E$24=2,Setup!$C$24,"")</f>
        <v>Conference</v>
      </c>
      <c r="C25" s="808">
        <f>IF(Setup!$E24=2,'Input-IS Y1'!$E$83,0)</f>
        <v>0</v>
      </c>
      <c r="D25" s="808">
        <f>IF(Setup!$E24=2,'Input-IS Y2'!$E$83,0)</f>
        <v>0</v>
      </c>
      <c r="E25" s="808">
        <f>IF(Setup!$E24=2,'Input-IS Y3'!$E$83,0)</f>
        <v>0</v>
      </c>
      <c r="F25" s="808">
        <f>IF(Setup!$E24=2,'Input-IS Y4'!$E$83,0)</f>
        <v>0</v>
      </c>
      <c r="G25" s="808">
        <f>IF(Setup!$E24=2,'Input-IS Y5'!$E$83,0)</f>
        <v>0</v>
      </c>
      <c r="H25" s="808">
        <f>IF(Setup!$E24=2,'Input-IS Y6'!$E$83,0)</f>
        <v>0</v>
      </c>
      <c r="I25" s="808">
        <f>IF(Setup!$E24=2,'Input-IS Y7'!$E$83,0)</f>
        <v>0</v>
      </c>
      <c r="J25" s="808">
        <f>IF(Setup!$E24=2,'Input-IS Y8'!$E$83,0)</f>
        <v>0</v>
      </c>
      <c r="K25" s="808">
        <f>IF(Setup!$E24=2,'Input-IS Y9'!$E$83,0)</f>
        <v>0</v>
      </c>
      <c r="L25" s="808">
        <f>IF(Setup!$E24=2,'Input-IS Y10'!$E$83,0)</f>
        <v>0</v>
      </c>
      <c r="M25" s="808">
        <f>IF(Setup!$E24=2,'Input-IS Y11'!$E$83,0)</f>
        <v>0</v>
      </c>
    </row>
    <row r="26" spans="2:13">
      <c r="B26" s="807" t="str">
        <f>IF(Setup!$E$25=2,Setup!$C$25,"")</f>
        <v>Research</v>
      </c>
      <c r="C26" s="808">
        <f>IF(Setup!$E25=2,'Input-IS Y1'!$F$83,0)</f>
        <v>0</v>
      </c>
      <c r="D26" s="808">
        <f>IF(Setup!$E25=2,'Input-IS Y2'!$F$83,0)</f>
        <v>0</v>
      </c>
      <c r="E26" s="808">
        <f>IF(Setup!$E25=2,'Input-IS Y3'!$F$83,0)</f>
        <v>0</v>
      </c>
      <c r="F26" s="808">
        <f>IF(Setup!$E25=2,'Input-IS Y4'!$F$83,0)</f>
        <v>0</v>
      </c>
      <c r="G26" s="808">
        <f>IF(Setup!$E25=2,'Input-IS Y5'!$F$83,0)</f>
        <v>0</v>
      </c>
      <c r="H26" s="808">
        <f>IF(Setup!$E25=2,'Input-IS Y6'!$F$83,0)</f>
        <v>0</v>
      </c>
      <c r="I26" s="808">
        <f>IF(Setup!$E25=2,'Input-IS Y7'!$F$83,0)</f>
        <v>0</v>
      </c>
      <c r="J26" s="808">
        <f>IF(Setup!$E25=2,'Input-IS Y8'!$F$83,0)</f>
        <v>0</v>
      </c>
      <c r="K26" s="808">
        <f>IF(Setup!$E25=2,'Input-IS Y9'!$F$83,0)</f>
        <v>0</v>
      </c>
      <c r="L26" s="808">
        <f>IF(Setup!$E25=2,'Input-IS Y10'!$F$83,0)</f>
        <v>0</v>
      </c>
      <c r="M26" s="808">
        <f>IF(Setup!$E25=2,'Input-IS Y11'!$F$83,0)</f>
        <v>0</v>
      </c>
    </row>
    <row r="27" spans="2:13">
      <c r="B27" s="807" t="str">
        <f>IF(Setup!$E$26=2,Setup!$C$26,"")</f>
        <v>Publications</v>
      </c>
      <c r="C27" s="808">
        <f>IF(Setup!$E26=2,'Input-IS Y1'!$G$83,0)</f>
        <v>0</v>
      </c>
      <c r="D27" s="808">
        <f>IF(Setup!$E26=2,'Input-IS Y2'!$G$83,0)</f>
        <v>0</v>
      </c>
      <c r="E27" s="808">
        <f>IF(Setup!$E26=2,'Input-IS Y3'!$G$83,0)</f>
        <v>0</v>
      </c>
      <c r="F27" s="808">
        <f>IF(Setup!$E26=2,'Input-IS Y4'!$G$83,0)</f>
        <v>0</v>
      </c>
      <c r="G27" s="808">
        <f>IF(Setup!$E26=2,'Input-IS Y5'!$G$83,0)</f>
        <v>0</v>
      </c>
      <c r="H27" s="808">
        <f>IF(Setup!$E26=2,'Input-IS Y6'!$G$83,0)</f>
        <v>0</v>
      </c>
      <c r="I27" s="808">
        <f>IF(Setup!$E26=2,'Input-IS Y7'!$G$83,0)</f>
        <v>0</v>
      </c>
      <c r="J27" s="808">
        <f>IF(Setup!$E26=2,'Input-IS Y8'!$G$83,0)</f>
        <v>0</v>
      </c>
      <c r="K27" s="808">
        <f>IF(Setup!$E26=2,'Input-IS Y9'!$G$83,0)</f>
        <v>0</v>
      </c>
      <c r="L27" s="808">
        <f>IF(Setup!$E26=2,'Input-IS Y10'!$G$83,0)</f>
        <v>0</v>
      </c>
      <c r="M27" s="808">
        <f>IF(Setup!$E26=2,'Input-IS Y11'!$G$83,0)</f>
        <v>0</v>
      </c>
    </row>
    <row r="28" spans="2:13">
      <c r="B28" s="807" t="str">
        <f>IF(Setup!$E$27=2,Setup!$C$27,"")</f>
        <v/>
      </c>
      <c r="C28" s="808">
        <f>IF(Setup!$E27=2,'Input-IS Y1'!$H$83,0)</f>
        <v>0</v>
      </c>
      <c r="D28" s="808">
        <f>IF(Setup!$E27=2,'Input-IS Y2'!$H$83,0)</f>
        <v>0</v>
      </c>
      <c r="E28" s="808">
        <f>IF(Setup!$E27=2,'Input-IS Y3'!$H$83,0)</f>
        <v>0</v>
      </c>
      <c r="F28" s="808">
        <f>IF(Setup!$E27=2,'Input-IS Y4'!$H$83,0)</f>
        <v>0</v>
      </c>
      <c r="G28" s="808">
        <f>IF(Setup!$E27=2,'Input-IS Y5'!$H$83,0)</f>
        <v>0</v>
      </c>
      <c r="H28" s="808">
        <f>IF(Setup!$E27=2,'Input-IS Y6'!$H$83,0)</f>
        <v>0</v>
      </c>
      <c r="I28" s="808">
        <f>IF(Setup!$E27=2,'Input-IS Y7'!$H$83,0)</f>
        <v>0</v>
      </c>
      <c r="J28" s="808">
        <f>IF(Setup!$E27=2,'Input-IS Y8'!$H$83,0)</f>
        <v>0</v>
      </c>
      <c r="K28" s="808">
        <f>IF(Setup!$E27=2,'Input-IS Y9'!$H$83,0)</f>
        <v>0</v>
      </c>
      <c r="L28" s="808">
        <f>IF(Setup!$E27=2,'Input-IS Y10'!$H$83,0)</f>
        <v>0</v>
      </c>
      <c r="M28" s="808">
        <f>IF(Setup!$E27=2,'Input-IS Y11'!$H$83,0)</f>
        <v>0</v>
      </c>
    </row>
    <row r="29" spans="2:13">
      <c r="B29" s="807" t="str">
        <f>IF(Setup!$E$28=2,Setup!$C$28,"")</f>
        <v/>
      </c>
      <c r="C29" s="808">
        <f>IF(Setup!$E28=2,'Input-IS Y1'!$I$83,0)</f>
        <v>0</v>
      </c>
      <c r="D29" s="808">
        <f>IF(Setup!$E28=2,'Input-IS Y2'!$I$83,0)</f>
        <v>0</v>
      </c>
      <c r="E29" s="808">
        <f>IF(Setup!$E28=2,'Input-IS Y3'!$I$83,0)</f>
        <v>0</v>
      </c>
      <c r="F29" s="808">
        <f>IF(Setup!$E28=2,'Input-IS Y4'!$I$83,0)</f>
        <v>0</v>
      </c>
      <c r="G29" s="808">
        <f>IF(Setup!$E28=2,'Input-IS Y5'!$I$83,0)</f>
        <v>0</v>
      </c>
      <c r="H29" s="808">
        <f>IF(Setup!$E28=2,'Input-IS Y6'!$I$83,0)</f>
        <v>0</v>
      </c>
      <c r="I29" s="808">
        <f>IF(Setup!$E28=2,'Input-IS Y7'!$I$83,0)</f>
        <v>0</v>
      </c>
      <c r="J29" s="808">
        <f>IF(Setup!$E28=2,'Input-IS Y8'!$I$83,0)</f>
        <v>0</v>
      </c>
      <c r="K29" s="808">
        <f>IF(Setup!$E28=2,'Input-IS Y9'!$I$83,0)</f>
        <v>0</v>
      </c>
      <c r="L29" s="808">
        <f>IF(Setup!$E28=2,'Input-IS Y10'!$I$83,0)</f>
        <v>0</v>
      </c>
      <c r="M29" s="808">
        <f>IF(Setup!$E28=2,'Input-IS Y11'!$I$83,0)</f>
        <v>0</v>
      </c>
    </row>
    <row r="30" spans="2:13">
      <c r="B30" s="809" t="str">
        <f>IF(Setup!$E$29=2,Setup!$C$29,"")</f>
        <v/>
      </c>
      <c r="C30" s="808">
        <f>IF(Setup!$E29=2,'Input-IS Y1'!$L$83,0)</f>
        <v>0</v>
      </c>
      <c r="D30" s="810">
        <f>IF(Setup!$E29=2,'Input-IS Y2'!$L$83,0)</f>
        <v>0</v>
      </c>
      <c r="E30" s="810">
        <f>IF(Setup!$E29=2,'Input-IS Y3'!$L$83,0)</f>
        <v>0</v>
      </c>
      <c r="F30" s="810">
        <f>IF(Setup!$E29=2,'Input-IS Y4'!$L$83,0)</f>
        <v>0</v>
      </c>
      <c r="G30" s="810">
        <f>IF(Setup!$E29=2,'Input-IS Y5'!$L$83,0)</f>
        <v>0</v>
      </c>
      <c r="H30" s="810">
        <f>IF(Setup!$E29=2,'Input-IS Y6'!$L$83,0)</f>
        <v>0</v>
      </c>
      <c r="I30" s="810">
        <f>IF(Setup!$E29=2,'Input-IS Y7'!$L$83,0)</f>
        <v>0</v>
      </c>
      <c r="J30" s="810">
        <f>IF(Setup!$E29=2,'Input-IS Y8'!$L$83,0)</f>
        <v>0</v>
      </c>
      <c r="K30" s="810">
        <f>IF(Setup!$E29=2,'Input-IS Y9'!$L$83,0)</f>
        <v>0</v>
      </c>
      <c r="L30" s="810">
        <f>IF(Setup!$E29=2,'Input-IS Y10'!$L$83,0)</f>
        <v>0</v>
      </c>
      <c r="M30" s="810">
        <f>IF(Setup!$E29=2,'Input-IS Y11'!$L$83,0)</f>
        <v>0</v>
      </c>
    </row>
    <row r="31" spans="2:13">
      <c r="B31" s="176" t="s">
        <v>83</v>
      </c>
      <c r="C31" s="175">
        <f>SUM(C32:C42)</f>
        <v>0</v>
      </c>
      <c r="D31" s="175">
        <f t="shared" ref="D31:M31" si="10">SUM(D32:D42)</f>
        <v>0</v>
      </c>
      <c r="E31" s="175">
        <f t="shared" si="10"/>
        <v>0</v>
      </c>
      <c r="F31" s="175">
        <f t="shared" si="10"/>
        <v>0</v>
      </c>
      <c r="G31" s="175">
        <f t="shared" si="10"/>
        <v>0</v>
      </c>
      <c r="H31" s="175">
        <f t="shared" si="10"/>
        <v>0</v>
      </c>
      <c r="I31" s="175">
        <f t="shared" si="10"/>
        <v>0</v>
      </c>
      <c r="J31" s="175">
        <f t="shared" si="10"/>
        <v>0</v>
      </c>
      <c r="K31" s="175">
        <f t="shared" si="10"/>
        <v>0</v>
      </c>
      <c r="L31" s="175">
        <f t="shared" si="10"/>
        <v>0</v>
      </c>
      <c r="M31" s="175">
        <f t="shared" si="10"/>
        <v>0</v>
      </c>
    </row>
    <row r="32" spans="2:13">
      <c r="B32" s="815" t="str">
        <f>IF(Setup!$E$16=3,Setup!$C$16,"")</f>
        <v/>
      </c>
      <c r="C32" s="808">
        <f>IF(Setup!$E16=3,'Input-IS Y1'!$C$105,0)</f>
        <v>0</v>
      </c>
      <c r="D32" s="810">
        <f>IF(Setup!$E16=3,'Input-IS Y2'!$C$105,0)</f>
        <v>0</v>
      </c>
      <c r="E32" s="810">
        <f>IF(Setup!$E16=3,'Input-IS Y3'!$C$105,0)</f>
        <v>0</v>
      </c>
      <c r="F32" s="810">
        <f>IF(Setup!$E16=3,'Input-IS Y4'!$C$105,0)</f>
        <v>0</v>
      </c>
      <c r="G32" s="810">
        <f>IF(Setup!$E16=3,'Input-IS Y5'!$C$105,0)</f>
        <v>0</v>
      </c>
      <c r="H32" s="810">
        <f>IF(Setup!$E16=3,'Input-IS Y6'!$C$105,0)</f>
        <v>0</v>
      </c>
      <c r="I32" s="810">
        <f>IF(Setup!$E16=3,'Input-IS Y7'!$C$105,0)</f>
        <v>0</v>
      </c>
      <c r="J32" s="810">
        <f>IF(Setup!$E16=3,'Input-IS Y8'!$C$105,0)</f>
        <v>0</v>
      </c>
      <c r="K32" s="810">
        <f>IF(Setup!$E16=3,'Input-IS Y9'!$C$105,0)</f>
        <v>0</v>
      </c>
      <c r="L32" s="810">
        <f>IF(Setup!$E16=3,'Input-IS Y10'!$C$105,0)</f>
        <v>0</v>
      </c>
      <c r="M32" s="810">
        <f>IF(Setup!$E16=3,'Input-IS Y11'!$C$105,0)</f>
        <v>0</v>
      </c>
    </row>
    <row r="33" spans="2:13">
      <c r="B33" s="815" t="str">
        <f>IF(Setup!$E$17=3,Setup!$C$17,"")</f>
        <v/>
      </c>
      <c r="C33" s="808">
        <f>IF(Setup!$E17=3,'Input-IS Y1'!$C$118,0)</f>
        <v>0</v>
      </c>
      <c r="D33" s="810">
        <f>IF(Setup!$E17=3,'Input-IS Y2'!$C$118,0)</f>
        <v>0</v>
      </c>
      <c r="E33" s="810">
        <f>IF(Setup!$E17=3,'Input-IS Y3'!$C$118,0)</f>
        <v>0</v>
      </c>
      <c r="F33" s="810">
        <f>IF(Setup!$E17=3,'Input-IS Y4'!$C$118,0)</f>
        <v>0</v>
      </c>
      <c r="G33" s="810">
        <f>IF(Setup!$E17=3,'Input-IS Y5'!$C$118,0)</f>
        <v>0</v>
      </c>
      <c r="H33" s="810">
        <f>IF(Setup!$E17=3,'Input-IS Y6'!$C$118,0)</f>
        <v>0</v>
      </c>
      <c r="I33" s="810">
        <f>IF(Setup!$E17=3,'Input-IS Y7'!$C$118,0)</f>
        <v>0</v>
      </c>
      <c r="J33" s="810">
        <f>IF(Setup!$E17=3,'Input-IS Y8'!$C$118,0)</f>
        <v>0</v>
      </c>
      <c r="K33" s="810">
        <f>IF(Setup!$E17=3,'Input-IS Y9'!$C$118,0)</f>
        <v>0</v>
      </c>
      <c r="L33" s="810">
        <f>IF(Setup!$E17=3,'Input-IS Y10'!$C$118,0)</f>
        <v>0</v>
      </c>
      <c r="M33" s="810">
        <f>IF(Setup!$E17=3,'Input-IS Y11'!$C$118,0)</f>
        <v>0</v>
      </c>
    </row>
    <row r="34" spans="2:13">
      <c r="B34" s="815" t="str">
        <f>IF(Setup!$E$18=3,Setup!$C$18,"")</f>
        <v/>
      </c>
      <c r="C34" s="808">
        <f>IF(Setup!$E18=3,'Input-IS Y1'!$C$127,0)</f>
        <v>0</v>
      </c>
      <c r="D34" s="810">
        <f>IF(Setup!$E18=3,'Input-IS Y2'!$C$127,0)</f>
        <v>0</v>
      </c>
      <c r="E34" s="810">
        <f>IF(Setup!$E18=3,'Input-IS Y3'!$C$127,0)</f>
        <v>0</v>
      </c>
      <c r="F34" s="810">
        <f>IF(Setup!$E18=3,'Input-IS Y4'!$C$127,0)</f>
        <v>0</v>
      </c>
      <c r="G34" s="810">
        <f>IF(Setup!$E18=3,'Input-IS Y5'!$C$127,0)</f>
        <v>0</v>
      </c>
      <c r="H34" s="810">
        <f>IF(Setup!$E18=3,'Input-IS Y6'!$C$127,0)</f>
        <v>0</v>
      </c>
      <c r="I34" s="810">
        <f>IF(Setup!$E18=3,'Input-IS Y7'!$C$127,0)</f>
        <v>0</v>
      </c>
      <c r="J34" s="810">
        <f>IF(Setup!$E18=3,'Input-IS Y8'!$C$127,0)</f>
        <v>0</v>
      </c>
      <c r="K34" s="810">
        <f>IF(Setup!$E18=3,'Input-IS Y9'!$C$127,0)</f>
        <v>0</v>
      </c>
      <c r="L34" s="810">
        <f>IF(Setup!$E18=3,'Input-IS Y10'!$C$127,0)</f>
        <v>0</v>
      </c>
      <c r="M34" s="810">
        <f>IF(Setup!$E18=3,'Input-IS Y11'!$C$127,0)</f>
        <v>0</v>
      </c>
    </row>
    <row r="35" spans="2:13">
      <c r="B35" s="815" t="str">
        <f>IF(Setup!$E$19=3,Setup!$C$19,"")</f>
        <v/>
      </c>
      <c r="C35" s="808">
        <f>IF(Setup!$E19=3,'Input-IS Y1'!$C$138,0)</f>
        <v>0</v>
      </c>
      <c r="D35" s="810">
        <f>IF(Setup!$E19=3,'Input-IS Y2'!$C$138,0)</f>
        <v>0</v>
      </c>
      <c r="E35" s="810">
        <f>IF(Setup!$E19=3,'Input-IS Y3'!$C$138,0)</f>
        <v>0</v>
      </c>
      <c r="F35" s="810">
        <f>IF(Setup!$E19=3,'Input-IS Y4'!$C$138,0)</f>
        <v>0</v>
      </c>
      <c r="G35" s="810">
        <f>IF(Setup!$E19=3,'Input-IS Y5'!$C$138,0)</f>
        <v>0</v>
      </c>
      <c r="H35" s="810">
        <f>IF(Setup!$E19=3,'Input-IS Y6'!$C$138,0)</f>
        <v>0</v>
      </c>
      <c r="I35" s="810">
        <f>IF(Setup!$E19=3,'Input-IS Y7'!$C$138,0)</f>
        <v>0</v>
      </c>
      <c r="J35" s="810">
        <f>IF(Setup!$E19=3,'Input-IS Y8'!$C$138,0)</f>
        <v>0</v>
      </c>
      <c r="K35" s="810">
        <f>IF(Setup!$E19=3,'Input-IS Y9'!$C$138,0)</f>
        <v>0</v>
      </c>
      <c r="L35" s="810">
        <f>IF(Setup!$E19=3,'Input-IS Y10'!$C$138,0)</f>
        <v>0</v>
      </c>
      <c r="M35" s="810">
        <f>IF(Setup!$E19=3,'Input-IS Y11'!$C$138,0)</f>
        <v>0</v>
      </c>
    </row>
    <row r="36" spans="2:13">
      <c r="B36" s="815" t="str">
        <f>IF(Setup!$E$23=3,Setup!$C$23,"")</f>
        <v>Training</v>
      </c>
      <c r="C36" s="808">
        <f>IF(Setup!$E23=3,'Input-IS Y1'!$D$83,0)</f>
        <v>0</v>
      </c>
      <c r="D36" s="810">
        <f>IF(Setup!$E23=3,'Input-IS Y2'!$D$83,0)</f>
        <v>0</v>
      </c>
      <c r="E36" s="810">
        <f>IF(Setup!$E23=3,'Input-IS Y3'!$D$83,0)</f>
        <v>0</v>
      </c>
      <c r="F36" s="810">
        <f>IF(Setup!$E23=3,'Input-IS Y4'!$D$83,0)</f>
        <v>0</v>
      </c>
      <c r="G36" s="810">
        <f>IF(Setup!$E23=3,'Input-IS Y5'!$D$83,0)</f>
        <v>0</v>
      </c>
      <c r="H36" s="810">
        <f>IF(Setup!$E23=3,'Input-IS Y6'!$D$83,0)</f>
        <v>0</v>
      </c>
      <c r="I36" s="810">
        <f>IF(Setup!$E23=3,'Input-IS Y7'!$D$83,0)</f>
        <v>0</v>
      </c>
      <c r="J36" s="810">
        <f>IF(Setup!$E23=3,'Input-IS Y8'!$D$83,0)</f>
        <v>0</v>
      </c>
      <c r="K36" s="810">
        <f>IF(Setup!$E23=3,'Input-IS Y9'!$D$83,0)</f>
        <v>0</v>
      </c>
      <c r="L36" s="810">
        <f>IF(Setup!$E23=3,'Input-IS Y10'!$D$83,0)</f>
        <v>0</v>
      </c>
      <c r="M36" s="810">
        <f>IF(Setup!$E23=3,'Input-IS Y11'!$D$83,0)</f>
        <v>0</v>
      </c>
    </row>
    <row r="37" spans="2:13">
      <c r="B37" s="815" t="str">
        <f>IF(Setup!$E$24=3,Setup!$C$24,"")</f>
        <v/>
      </c>
      <c r="C37" s="808">
        <f>IF(Setup!$E24=3,'Input-IS Y1'!$E$83,0)</f>
        <v>0</v>
      </c>
      <c r="D37" s="810">
        <f>IF(Setup!$E24=3,'Input-IS Y2'!$E$83,0)</f>
        <v>0</v>
      </c>
      <c r="E37" s="810">
        <f>IF(Setup!$E24=3,'Input-IS Y3'!$E$83,0)</f>
        <v>0</v>
      </c>
      <c r="F37" s="810">
        <f>IF(Setup!$E24=3,'Input-IS Y4'!$E$83,0)</f>
        <v>0</v>
      </c>
      <c r="G37" s="810">
        <f>IF(Setup!$E24=3,'Input-IS Y5'!$E$83,0)</f>
        <v>0</v>
      </c>
      <c r="H37" s="810">
        <f>IF(Setup!$E24=3,'Input-IS Y6'!$E$83,0)</f>
        <v>0</v>
      </c>
      <c r="I37" s="810">
        <f>IF(Setup!$E24=3,'Input-IS Y7'!$E$83,0)</f>
        <v>0</v>
      </c>
      <c r="J37" s="810">
        <f>IF(Setup!$E24=3,'Input-IS Y8'!$E$83,0)</f>
        <v>0</v>
      </c>
      <c r="K37" s="810">
        <f>IF(Setup!$E24=3,'Input-IS Y9'!$E$83,0)</f>
        <v>0</v>
      </c>
      <c r="L37" s="810">
        <f>IF(Setup!$E24=3,'Input-IS Y10'!$E$83,0)</f>
        <v>0</v>
      </c>
      <c r="M37" s="810">
        <f>IF(Setup!$E24=3,'Input-IS Y11'!$E$83,0)</f>
        <v>0</v>
      </c>
    </row>
    <row r="38" spans="2:13">
      <c r="B38" s="815" t="str">
        <f>IF(Setup!$E$25=3,Setup!$C$25,"")</f>
        <v/>
      </c>
      <c r="C38" s="808">
        <f>IF(Setup!$E25=3,'Input-IS Y1'!$F$83,0)</f>
        <v>0</v>
      </c>
      <c r="D38" s="810">
        <f>IF(Setup!$E25=3,'Input-IS Y2'!$F$83,0)</f>
        <v>0</v>
      </c>
      <c r="E38" s="810">
        <f>IF(Setup!$E25=3,'Input-IS Y3'!$F$83,0)</f>
        <v>0</v>
      </c>
      <c r="F38" s="810">
        <f>IF(Setup!$E25=3,'Input-IS Y4'!$F$83,0)</f>
        <v>0</v>
      </c>
      <c r="G38" s="810">
        <f>IF(Setup!$E25=3,'Input-IS Y5'!$F$83,0)</f>
        <v>0</v>
      </c>
      <c r="H38" s="810">
        <f>IF(Setup!$E25=3,'Input-IS Y6'!$F$83,0)</f>
        <v>0</v>
      </c>
      <c r="I38" s="810">
        <f>IF(Setup!$E25=3,'Input-IS Y7'!$F$83,0)</f>
        <v>0</v>
      </c>
      <c r="J38" s="810">
        <f>IF(Setup!$E25=3,'Input-IS Y8'!$F$83,0)</f>
        <v>0</v>
      </c>
      <c r="K38" s="810">
        <f>IF(Setup!$E25=3,'Input-IS Y9'!$F$83,0)</f>
        <v>0</v>
      </c>
      <c r="L38" s="810">
        <f>IF(Setup!$E25=3,'Input-IS Y10'!$F$83,0)</f>
        <v>0</v>
      </c>
      <c r="M38" s="810">
        <f>IF(Setup!$E25=3,'Input-IS Y11'!$F$83,0)</f>
        <v>0</v>
      </c>
    </row>
    <row r="39" spans="2:13">
      <c r="B39" s="815" t="str">
        <f>IF(Setup!$E$26=3,Setup!$C$26,"")</f>
        <v/>
      </c>
      <c r="C39" s="808">
        <f>IF(Setup!$E26=3,'Input-IS Y1'!$G$83,0)</f>
        <v>0</v>
      </c>
      <c r="D39" s="810">
        <f>IF(Setup!$E26=3,'Input-IS Y2'!$G$83,0)</f>
        <v>0</v>
      </c>
      <c r="E39" s="810">
        <f>IF(Setup!$E26=3,'Input-IS Y3'!$G$83,0)</f>
        <v>0</v>
      </c>
      <c r="F39" s="810">
        <f>IF(Setup!$E26=3,'Input-IS Y4'!$G$83,0)</f>
        <v>0</v>
      </c>
      <c r="G39" s="810">
        <f>IF(Setup!$E26=3,'Input-IS Y5'!$G$83,0)</f>
        <v>0</v>
      </c>
      <c r="H39" s="810">
        <f>IF(Setup!$E26=3,'Input-IS Y6'!$G$83,0)</f>
        <v>0</v>
      </c>
      <c r="I39" s="810">
        <f>IF(Setup!$E26=3,'Input-IS Y7'!$G$83,0)</f>
        <v>0</v>
      </c>
      <c r="J39" s="810">
        <f>IF(Setup!$E26=3,'Input-IS Y8'!$G$83,0)</f>
        <v>0</v>
      </c>
      <c r="K39" s="810">
        <f>IF(Setup!$E26=3,'Input-IS Y9'!$G$83,0)</f>
        <v>0</v>
      </c>
      <c r="L39" s="810">
        <f>IF(Setup!$E26=3,'Input-IS Y10'!$G$83,0)</f>
        <v>0</v>
      </c>
      <c r="M39" s="810">
        <f>IF(Setup!$E26=3,'Input-IS Y11'!$G$83,0)</f>
        <v>0</v>
      </c>
    </row>
    <row r="40" spans="2:13">
      <c r="B40" s="815" t="str">
        <f>IF(Setup!$E$27=3,Setup!$C$27,"")</f>
        <v/>
      </c>
      <c r="C40" s="808">
        <f>IF(Setup!$E27=3,'Input-IS Y1'!$H$83,0)</f>
        <v>0</v>
      </c>
      <c r="D40" s="810">
        <f>IF(Setup!$E27=3,'Input-IS Y2'!$H$83,0)</f>
        <v>0</v>
      </c>
      <c r="E40" s="810">
        <f>IF(Setup!$E27=3,'Input-IS Y3'!$H$83,0)</f>
        <v>0</v>
      </c>
      <c r="F40" s="810">
        <f>IF(Setup!$E27=3,'Input-IS Y4'!$H$83,0)</f>
        <v>0</v>
      </c>
      <c r="G40" s="810">
        <f>IF(Setup!$E27=3,'Input-IS Y5'!$H$83,0)</f>
        <v>0</v>
      </c>
      <c r="H40" s="810">
        <f>IF(Setup!$E27=3,'Input-IS Y6'!$H$83,0)</f>
        <v>0</v>
      </c>
      <c r="I40" s="810">
        <f>IF(Setup!$E27=3,'Input-IS Y7'!$H$83,0)</f>
        <v>0</v>
      </c>
      <c r="J40" s="810">
        <f>IF(Setup!$E27=3,'Input-IS Y8'!$H$83,0)</f>
        <v>0</v>
      </c>
      <c r="K40" s="810">
        <f>IF(Setup!$E27=3,'Input-IS Y9'!$H$83,0)</f>
        <v>0</v>
      </c>
      <c r="L40" s="810">
        <f>IF(Setup!$E27=3,'Input-IS Y10'!$H$83,0)</f>
        <v>0</v>
      </c>
      <c r="M40" s="810">
        <f>IF(Setup!$E27=3,'Input-IS Y11'!$H$83,0)</f>
        <v>0</v>
      </c>
    </row>
    <row r="41" spans="2:13">
      <c r="B41" s="815" t="str">
        <f>IF(Setup!$E$28=3,Setup!$C$28,"")</f>
        <v/>
      </c>
      <c r="C41" s="808">
        <f>IF(Setup!$E28=3,'Input-IS Y1'!$I$83,0)</f>
        <v>0</v>
      </c>
      <c r="D41" s="810">
        <f>IF(Setup!$E28=3,'Input-IS Y2'!$I$83,0)</f>
        <v>0</v>
      </c>
      <c r="E41" s="810">
        <f>IF(Setup!$E28=3,'Input-IS Y3'!$I$83,0)</f>
        <v>0</v>
      </c>
      <c r="F41" s="810">
        <f>IF(Setup!$E28=3,'Input-IS Y4'!$I$83,0)</f>
        <v>0</v>
      </c>
      <c r="G41" s="810">
        <f>IF(Setup!$E28=3,'Input-IS Y5'!$I$83,0)</f>
        <v>0</v>
      </c>
      <c r="H41" s="810">
        <f>IF(Setup!$E28=3,'Input-IS Y6'!$I$83,0)</f>
        <v>0</v>
      </c>
      <c r="I41" s="810">
        <f>IF(Setup!$E28=3,'Input-IS Y7'!$I$83,0)</f>
        <v>0</v>
      </c>
      <c r="J41" s="810">
        <f>IF(Setup!$E28=3,'Input-IS Y8'!$I$83,0)</f>
        <v>0</v>
      </c>
      <c r="K41" s="810">
        <f>IF(Setup!$E28=3,'Input-IS Y9'!$I$83,0)</f>
        <v>0</v>
      </c>
      <c r="L41" s="810">
        <f>IF(Setup!$E28=3,'Input-IS Y10'!$I$83,0)</f>
        <v>0</v>
      </c>
      <c r="M41" s="810">
        <f>IF(Setup!$E28=3,'Input-IS Y11'!$I$83,0)</f>
        <v>0</v>
      </c>
    </row>
    <row r="42" spans="2:13">
      <c r="B42" s="816" t="str">
        <f>IF(Setup!$E$29=3,Setup!$C$29,"")</f>
        <v/>
      </c>
      <c r="C42" s="808">
        <f>IF(Setup!$E29=3,'Input-IS Y1'!$L$83,0)</f>
        <v>0</v>
      </c>
      <c r="D42" s="810">
        <f>IF(Setup!$E29=3,'Input-IS Y2'!$L$83,0)</f>
        <v>0</v>
      </c>
      <c r="E42" s="810">
        <f>IF(Setup!$E29=3,'Input-IS Y3'!$L$83,0)</f>
        <v>0</v>
      </c>
      <c r="F42" s="810">
        <f>IF(Setup!$E29=3,'Input-IS Y4'!$L$83,0)</f>
        <v>0</v>
      </c>
      <c r="G42" s="810">
        <f>IF(Setup!$E29=3,'Input-IS Y5'!$L$83,0)</f>
        <v>0</v>
      </c>
      <c r="H42" s="810">
        <f>IF(Setup!$E29=3,'Input-IS Y6'!$L$83,0)</f>
        <v>0</v>
      </c>
      <c r="I42" s="810">
        <f>IF(Setup!$E29=3,'Input-IS Y7'!$L$83,0)</f>
        <v>0</v>
      </c>
      <c r="J42" s="810">
        <f>IF(Setup!$E29=3,'Input-IS Y8'!$L$83,0)</f>
        <v>0</v>
      </c>
      <c r="K42" s="810">
        <f>IF(Setup!$E29=3,'Input-IS Y9'!$L$83,0)</f>
        <v>0</v>
      </c>
      <c r="L42" s="810">
        <f>IF(Setup!$E29=3,'Input-IS Y10'!$L$83,0)</f>
        <v>0</v>
      </c>
      <c r="M42" s="810">
        <f>IF(Setup!$E29=3,'Input-IS Y11'!$L$83,0)</f>
        <v>0</v>
      </c>
    </row>
    <row r="43" spans="2:13">
      <c r="B43" s="326" t="s">
        <v>147</v>
      </c>
      <c r="C43" s="265">
        <f t="shared" ref="C43:M43" si="11">C44+C52</f>
        <v>0</v>
      </c>
      <c r="D43" s="265">
        <f t="shared" si="11"/>
        <v>0</v>
      </c>
      <c r="E43" s="265">
        <f t="shared" si="11"/>
        <v>0</v>
      </c>
      <c r="F43" s="265">
        <f t="shared" si="11"/>
        <v>0</v>
      </c>
      <c r="G43" s="265">
        <f t="shared" si="11"/>
        <v>0</v>
      </c>
      <c r="H43" s="265">
        <f t="shared" si="11"/>
        <v>0</v>
      </c>
      <c r="I43" s="265">
        <f t="shared" si="11"/>
        <v>0</v>
      </c>
      <c r="J43" s="265">
        <f t="shared" si="11"/>
        <v>0</v>
      </c>
      <c r="K43" s="265">
        <f t="shared" si="11"/>
        <v>0</v>
      </c>
      <c r="L43" s="265">
        <f t="shared" si="11"/>
        <v>0</v>
      </c>
      <c r="M43" s="265">
        <f t="shared" si="11"/>
        <v>0</v>
      </c>
    </row>
    <row r="44" spans="2:13">
      <c r="B44" s="324" t="s">
        <v>232</v>
      </c>
      <c r="C44" s="325">
        <f t="shared" ref="C44:M44" si="12">SUM(C45:C51)</f>
        <v>0</v>
      </c>
      <c r="D44" s="325">
        <f t="shared" si="12"/>
        <v>0</v>
      </c>
      <c r="E44" s="325">
        <f t="shared" si="12"/>
        <v>0</v>
      </c>
      <c r="F44" s="325">
        <f t="shared" si="12"/>
        <v>0</v>
      </c>
      <c r="G44" s="325">
        <f t="shared" si="12"/>
        <v>0</v>
      </c>
      <c r="H44" s="325">
        <f t="shared" si="12"/>
        <v>0</v>
      </c>
      <c r="I44" s="325">
        <f t="shared" si="12"/>
        <v>0</v>
      </c>
      <c r="J44" s="325">
        <f t="shared" si="12"/>
        <v>0</v>
      </c>
      <c r="K44" s="325">
        <f t="shared" si="12"/>
        <v>0</v>
      </c>
      <c r="L44" s="325">
        <f t="shared" si="12"/>
        <v>0</v>
      </c>
      <c r="M44" s="325">
        <f t="shared" si="12"/>
        <v>0</v>
      </c>
    </row>
    <row r="45" spans="2:13">
      <c r="B45" s="817" t="str">
        <f>IF(Setup!$C$23="","",Setup!$C$23)</f>
        <v>Training</v>
      </c>
      <c r="C45" s="810">
        <f>'Input-IS Y1'!$D$33</f>
        <v>0</v>
      </c>
      <c r="D45" s="810">
        <f>'Input-IS Y2'!$D$33</f>
        <v>0</v>
      </c>
      <c r="E45" s="810">
        <f>'Input-IS Y3'!$D$33</f>
        <v>0</v>
      </c>
      <c r="F45" s="810">
        <f>'Input-IS Y4'!$D$33</f>
        <v>0</v>
      </c>
      <c r="G45" s="810">
        <f>'Input-IS Y5'!$D$33</f>
        <v>0</v>
      </c>
      <c r="H45" s="810">
        <f>'Input-IS Y6'!$D$33</f>
        <v>0</v>
      </c>
      <c r="I45" s="810">
        <f>'Input-IS Y7'!$D$33</f>
        <v>0</v>
      </c>
      <c r="J45" s="810">
        <f>'Input-IS Y8'!$D$33</f>
        <v>0</v>
      </c>
      <c r="K45" s="810">
        <f>'Input-IS Y9'!$D$33</f>
        <v>0</v>
      </c>
      <c r="L45" s="810">
        <f>'Input-IS Y10'!$D$33</f>
        <v>0</v>
      </c>
      <c r="M45" s="810">
        <f>'Input-IS Y11'!$D$33</f>
        <v>0</v>
      </c>
    </row>
    <row r="46" spans="2:13">
      <c r="B46" s="817" t="str">
        <f>IF(Setup!$C$24="","",Setup!$C$24)</f>
        <v>Conference</v>
      </c>
      <c r="C46" s="810">
        <f>'Input-IS Y1'!$E$33</f>
        <v>0</v>
      </c>
      <c r="D46" s="810">
        <f>'Input-IS Y2'!$E$33</f>
        <v>0</v>
      </c>
      <c r="E46" s="810">
        <f>'Input-IS Y3'!$E$33</f>
        <v>0</v>
      </c>
      <c r="F46" s="810">
        <f>'Input-IS Y4'!$E$33</f>
        <v>0</v>
      </c>
      <c r="G46" s="810">
        <f>'Input-IS Y5'!$E$33</f>
        <v>0</v>
      </c>
      <c r="H46" s="810">
        <f>'Input-IS Y6'!$E$33</f>
        <v>0</v>
      </c>
      <c r="I46" s="810">
        <f>'Input-IS Y7'!$E$33</f>
        <v>0</v>
      </c>
      <c r="J46" s="810">
        <f>'Input-IS Y8'!$E$33</f>
        <v>0</v>
      </c>
      <c r="K46" s="810">
        <f>'Input-IS Y9'!$E$33</f>
        <v>0</v>
      </c>
      <c r="L46" s="810">
        <f>'Input-IS Y10'!$E$33</f>
        <v>0</v>
      </c>
      <c r="M46" s="810">
        <f>'Input-IS Y11'!$E$33</f>
        <v>0</v>
      </c>
    </row>
    <row r="47" spans="2:13">
      <c r="B47" s="817" t="str">
        <f>IF(Setup!$C$25="","",Setup!$C$25)</f>
        <v>Research</v>
      </c>
      <c r="C47" s="810">
        <f>'Input-IS Y1'!$F$33</f>
        <v>0</v>
      </c>
      <c r="D47" s="810">
        <f>'Input-IS Y2'!$F$33</f>
        <v>0</v>
      </c>
      <c r="E47" s="810">
        <f>'Input-IS Y3'!$F$33</f>
        <v>0</v>
      </c>
      <c r="F47" s="810">
        <f>'Input-IS Y4'!$F$33</f>
        <v>0</v>
      </c>
      <c r="G47" s="810">
        <f>'Input-IS Y5'!$F$33</f>
        <v>0</v>
      </c>
      <c r="H47" s="810">
        <f>'Input-IS Y6'!$F$33</f>
        <v>0</v>
      </c>
      <c r="I47" s="810">
        <f>'Input-IS Y7'!$F$33</f>
        <v>0</v>
      </c>
      <c r="J47" s="810">
        <f>'Input-IS Y8'!$F$33</f>
        <v>0</v>
      </c>
      <c r="K47" s="810">
        <f>'Input-IS Y9'!$F$33</f>
        <v>0</v>
      </c>
      <c r="L47" s="810">
        <f>'Input-IS Y10'!$F$33</f>
        <v>0</v>
      </c>
      <c r="M47" s="810">
        <f>'Input-IS Y11'!$F$33</f>
        <v>0</v>
      </c>
    </row>
    <row r="48" spans="2:13">
      <c r="B48" s="817" t="str">
        <f>IF(Setup!$C$26="","",Setup!$C$26)</f>
        <v>Publications</v>
      </c>
      <c r="C48" s="810">
        <f>'Input-IS Y1'!$G$33</f>
        <v>0</v>
      </c>
      <c r="D48" s="810">
        <f>'Input-IS Y2'!$G$33</f>
        <v>0</v>
      </c>
      <c r="E48" s="810">
        <f>'Input-IS Y3'!$G$33</f>
        <v>0</v>
      </c>
      <c r="F48" s="810">
        <f>'Input-IS Y4'!$G$33</f>
        <v>0</v>
      </c>
      <c r="G48" s="810">
        <f>'Input-IS Y5'!$G$33</f>
        <v>0</v>
      </c>
      <c r="H48" s="810">
        <f>'Input-IS Y6'!$G$33</f>
        <v>0</v>
      </c>
      <c r="I48" s="810">
        <f>'Input-IS Y7'!$G$33</f>
        <v>0</v>
      </c>
      <c r="J48" s="810">
        <f>'Input-IS Y8'!$G$33</f>
        <v>0</v>
      </c>
      <c r="K48" s="810">
        <f>'Input-IS Y9'!$G$33</f>
        <v>0</v>
      </c>
      <c r="L48" s="810">
        <f>'Input-IS Y10'!$G$33</f>
        <v>0</v>
      </c>
      <c r="M48" s="810">
        <f>'Input-IS Y11'!$G$33</f>
        <v>0</v>
      </c>
    </row>
    <row r="49" spans="1:13">
      <c r="B49" s="817" t="str">
        <f>IF(Setup!$C$27="","",Setup!$C$27)</f>
        <v/>
      </c>
      <c r="C49" s="810">
        <f>'Input-IS Y1'!$H$33</f>
        <v>0</v>
      </c>
      <c r="D49" s="810">
        <f>'Input-IS Y2'!$H$33</f>
        <v>0</v>
      </c>
      <c r="E49" s="810">
        <f>'Input-IS Y3'!$H$33</f>
        <v>0</v>
      </c>
      <c r="F49" s="810">
        <f>'Input-IS Y4'!$H$33</f>
        <v>0</v>
      </c>
      <c r="G49" s="810">
        <f>'Input-IS Y5'!$H$33</f>
        <v>0</v>
      </c>
      <c r="H49" s="810">
        <f>'Input-IS Y6'!$H$33</f>
        <v>0</v>
      </c>
      <c r="I49" s="810">
        <f>'Input-IS Y7'!$H$33</f>
        <v>0</v>
      </c>
      <c r="J49" s="810">
        <f>'Input-IS Y8'!$H$33</f>
        <v>0</v>
      </c>
      <c r="K49" s="810">
        <f>'Input-IS Y9'!$H$33</f>
        <v>0</v>
      </c>
      <c r="L49" s="810">
        <f>'Input-IS Y10'!$H$33</f>
        <v>0</v>
      </c>
      <c r="M49" s="810">
        <f>'Input-IS Y11'!$H$33</f>
        <v>0</v>
      </c>
    </row>
    <row r="50" spans="1:13">
      <c r="B50" s="817" t="str">
        <f>IF(Setup!$C$28="","",Setup!$C$28)</f>
        <v/>
      </c>
      <c r="C50" s="810">
        <f>'Input-IS Y1'!$I$33</f>
        <v>0</v>
      </c>
      <c r="D50" s="810">
        <f>'Input-IS Y2'!$I$33</f>
        <v>0</v>
      </c>
      <c r="E50" s="810">
        <f>'Input-IS Y3'!$I$33</f>
        <v>0</v>
      </c>
      <c r="F50" s="810">
        <f>'Input-IS Y4'!$I$33</f>
        <v>0</v>
      </c>
      <c r="G50" s="810">
        <f>'Input-IS Y5'!$I$33</f>
        <v>0</v>
      </c>
      <c r="H50" s="810">
        <f>'Input-IS Y6'!$I$33</f>
        <v>0</v>
      </c>
      <c r="I50" s="810">
        <f>'Input-IS Y7'!$I$33</f>
        <v>0</v>
      </c>
      <c r="J50" s="810">
        <f>'Input-IS Y8'!$I$33</f>
        <v>0</v>
      </c>
      <c r="K50" s="810">
        <f>'Input-IS Y9'!$I$33</f>
        <v>0</v>
      </c>
      <c r="L50" s="810">
        <f>'Input-IS Y10'!$I$33</f>
        <v>0</v>
      </c>
      <c r="M50" s="810">
        <f>'Input-IS Y11'!$I$33</f>
        <v>0</v>
      </c>
    </row>
    <row r="51" spans="1:13">
      <c r="B51" s="817" t="str">
        <f>IF(Setup!$C$29="","",Setup!$C$29)</f>
        <v/>
      </c>
      <c r="C51" s="810">
        <f>'Input-IS Y1'!$J$33</f>
        <v>0</v>
      </c>
      <c r="D51" s="810">
        <f>'Input-IS Y2'!$J$33</f>
        <v>0</v>
      </c>
      <c r="E51" s="810">
        <f>'Input-IS Y3'!$J$33</f>
        <v>0</v>
      </c>
      <c r="F51" s="810">
        <f>'Input-IS Y4'!$J$33</f>
        <v>0</v>
      </c>
      <c r="G51" s="810">
        <f>'Input-IS Y5'!$J$33</f>
        <v>0</v>
      </c>
      <c r="H51" s="810">
        <f>'Input-IS Y6'!$J$33</f>
        <v>0</v>
      </c>
      <c r="I51" s="810">
        <f>'Input-IS Y7'!$J$33</f>
        <v>0</v>
      </c>
      <c r="J51" s="810">
        <f>'Input-IS Y8'!$J$33</f>
        <v>0</v>
      </c>
      <c r="K51" s="810">
        <f>'Input-IS Y9'!$J$33</f>
        <v>0</v>
      </c>
      <c r="L51" s="810">
        <f>'Input-IS Y10'!$J$33</f>
        <v>0</v>
      </c>
      <c r="M51" s="810">
        <f>'Input-IS Y11'!$J$33</f>
        <v>0</v>
      </c>
    </row>
    <row r="52" spans="1:13">
      <c r="B52" s="324" t="s">
        <v>258</v>
      </c>
      <c r="C52" s="325">
        <f t="shared" ref="C52:M52" si="13">SUM(C53:C59)</f>
        <v>0</v>
      </c>
      <c r="D52" s="325">
        <f t="shared" si="13"/>
        <v>0</v>
      </c>
      <c r="E52" s="325">
        <f t="shared" si="13"/>
        <v>0</v>
      </c>
      <c r="F52" s="325">
        <f t="shared" si="13"/>
        <v>0</v>
      </c>
      <c r="G52" s="325">
        <f t="shared" si="13"/>
        <v>0</v>
      </c>
      <c r="H52" s="325">
        <f t="shared" si="13"/>
        <v>0</v>
      </c>
      <c r="I52" s="325">
        <f t="shared" si="13"/>
        <v>0</v>
      </c>
      <c r="J52" s="325">
        <f t="shared" si="13"/>
        <v>0</v>
      </c>
      <c r="K52" s="325">
        <f t="shared" si="13"/>
        <v>0</v>
      </c>
      <c r="L52" s="325">
        <f t="shared" si="13"/>
        <v>0</v>
      </c>
      <c r="M52" s="325">
        <f t="shared" si="13"/>
        <v>0</v>
      </c>
    </row>
    <row r="53" spans="1:13">
      <c r="B53" s="817" t="str">
        <f>IF(Setup!$C$23="","",Setup!$C$23)</f>
        <v>Training</v>
      </c>
      <c r="C53" s="810">
        <f>'Input-IS Y1'!$D$60</f>
        <v>0</v>
      </c>
      <c r="D53" s="810">
        <f>'Input-IS Y2'!$D$60</f>
        <v>0</v>
      </c>
      <c r="E53" s="810">
        <f>'Input-IS Y3'!$D$60</f>
        <v>0</v>
      </c>
      <c r="F53" s="810">
        <f>'Input-IS Y4'!$D$60</f>
        <v>0</v>
      </c>
      <c r="G53" s="810">
        <f>'Input-IS Y5'!$D$60</f>
        <v>0</v>
      </c>
      <c r="H53" s="810">
        <f>'Input-IS Y6'!$D$60</f>
        <v>0</v>
      </c>
      <c r="I53" s="810">
        <f>'Input-IS Y7'!$D$60</f>
        <v>0</v>
      </c>
      <c r="J53" s="810">
        <f>'Input-IS Y8'!$D$60</f>
        <v>0</v>
      </c>
      <c r="K53" s="810">
        <f>'Input-IS Y9'!$D$60</f>
        <v>0</v>
      </c>
      <c r="L53" s="810">
        <f>'Input-IS Y10'!$D$60</f>
        <v>0</v>
      </c>
      <c r="M53" s="810">
        <f>'Input-IS Y11'!$D$60</f>
        <v>0</v>
      </c>
    </row>
    <row r="54" spans="1:13">
      <c r="B54" s="817" t="str">
        <f>IF(Setup!$C$24="","",Setup!$C$24)</f>
        <v>Conference</v>
      </c>
      <c r="C54" s="810">
        <f>'Input-IS Y1'!$E$60</f>
        <v>0</v>
      </c>
      <c r="D54" s="810">
        <f>'Input-IS Y2'!$E$60</f>
        <v>0</v>
      </c>
      <c r="E54" s="810">
        <f>'Input-IS Y3'!$E$60</f>
        <v>0</v>
      </c>
      <c r="F54" s="810">
        <f>'Input-IS Y4'!$E$60</f>
        <v>0</v>
      </c>
      <c r="G54" s="810">
        <f>'Input-IS Y5'!$E$60</f>
        <v>0</v>
      </c>
      <c r="H54" s="810">
        <f>'Input-IS Y6'!$E$60</f>
        <v>0</v>
      </c>
      <c r="I54" s="810">
        <f>'Input-IS Y7'!$E$60</f>
        <v>0</v>
      </c>
      <c r="J54" s="810">
        <f>'Input-IS Y8'!$E$60</f>
        <v>0</v>
      </c>
      <c r="K54" s="810">
        <f>'Input-IS Y9'!$E$60</f>
        <v>0</v>
      </c>
      <c r="L54" s="810">
        <f>'Input-IS Y10'!$E$60</f>
        <v>0</v>
      </c>
      <c r="M54" s="810">
        <f>'Input-IS Y11'!$E$60</f>
        <v>0</v>
      </c>
    </row>
    <row r="55" spans="1:13">
      <c r="B55" s="817" t="str">
        <f>IF(Setup!$C$25="","",Setup!$C$25)</f>
        <v>Research</v>
      </c>
      <c r="C55" s="810">
        <f>'Input-IS Y1'!$F$60</f>
        <v>0</v>
      </c>
      <c r="D55" s="810">
        <f>'Input-IS Y2'!$F$60</f>
        <v>0</v>
      </c>
      <c r="E55" s="810">
        <f>'Input-IS Y3'!$F$60</f>
        <v>0</v>
      </c>
      <c r="F55" s="810">
        <f>'Input-IS Y4'!$F$60</f>
        <v>0</v>
      </c>
      <c r="G55" s="810">
        <f>'Input-IS Y5'!$F$60</f>
        <v>0</v>
      </c>
      <c r="H55" s="810">
        <f>'Input-IS Y6'!$F$60</f>
        <v>0</v>
      </c>
      <c r="I55" s="810">
        <f>'Input-IS Y7'!$F$60</f>
        <v>0</v>
      </c>
      <c r="J55" s="810">
        <f>'Input-IS Y8'!$F$60</f>
        <v>0</v>
      </c>
      <c r="K55" s="810">
        <f>'Input-IS Y9'!$F$60</f>
        <v>0</v>
      </c>
      <c r="L55" s="810">
        <f>'Input-IS Y10'!$F$60</f>
        <v>0</v>
      </c>
      <c r="M55" s="810">
        <f>'Input-IS Y11'!$F$60</f>
        <v>0</v>
      </c>
    </row>
    <row r="56" spans="1:13">
      <c r="B56" s="817" t="str">
        <f>IF(Setup!$C$26="","",Setup!$C$26)</f>
        <v>Publications</v>
      </c>
      <c r="C56" s="810">
        <f>'Input-IS Y1'!$G$60</f>
        <v>0</v>
      </c>
      <c r="D56" s="810">
        <f>'Input-IS Y2'!$G$60</f>
        <v>0</v>
      </c>
      <c r="E56" s="810">
        <f>'Input-IS Y3'!$G$60</f>
        <v>0</v>
      </c>
      <c r="F56" s="810">
        <f>'Input-IS Y4'!$G$60</f>
        <v>0</v>
      </c>
      <c r="G56" s="810">
        <f>'Input-IS Y5'!$G$60</f>
        <v>0</v>
      </c>
      <c r="H56" s="810">
        <f>'Input-IS Y6'!$G$60</f>
        <v>0</v>
      </c>
      <c r="I56" s="810">
        <f>'Input-IS Y7'!$G$60</f>
        <v>0</v>
      </c>
      <c r="J56" s="810">
        <f>'Input-IS Y8'!$G$60</f>
        <v>0</v>
      </c>
      <c r="K56" s="810">
        <f>'Input-IS Y9'!$G$60</f>
        <v>0</v>
      </c>
      <c r="L56" s="810">
        <f>'Input-IS Y10'!$G$60</f>
        <v>0</v>
      </c>
      <c r="M56" s="810">
        <f>'Input-IS Y11'!$G$60</f>
        <v>0</v>
      </c>
    </row>
    <row r="57" spans="1:13">
      <c r="B57" s="817" t="str">
        <f>IF(Setup!$C$27="","",Setup!$C$27)</f>
        <v/>
      </c>
      <c r="C57" s="810">
        <f>'Input-IS Y1'!$H$60</f>
        <v>0</v>
      </c>
      <c r="D57" s="810">
        <f>'Input-IS Y2'!$H$60</f>
        <v>0</v>
      </c>
      <c r="E57" s="810">
        <f>'Input-IS Y3'!$H$60</f>
        <v>0</v>
      </c>
      <c r="F57" s="810">
        <f>'Input-IS Y4'!$H$60</f>
        <v>0</v>
      </c>
      <c r="G57" s="810">
        <f>'Input-IS Y5'!$H$60</f>
        <v>0</v>
      </c>
      <c r="H57" s="810">
        <f>'Input-IS Y6'!$H$60</f>
        <v>0</v>
      </c>
      <c r="I57" s="810">
        <f>'Input-IS Y7'!$H$60</f>
        <v>0</v>
      </c>
      <c r="J57" s="810">
        <f>'Input-IS Y8'!$H$60</f>
        <v>0</v>
      </c>
      <c r="K57" s="810">
        <f>'Input-IS Y9'!$H$60</f>
        <v>0</v>
      </c>
      <c r="L57" s="810">
        <f>'Input-IS Y10'!$H$60</f>
        <v>0</v>
      </c>
      <c r="M57" s="810">
        <f>'Input-IS Y11'!$H$60</f>
        <v>0</v>
      </c>
    </row>
    <row r="58" spans="1:13">
      <c r="B58" s="817" t="str">
        <f>IF(Setup!$C$28="","",Setup!$C$28)</f>
        <v/>
      </c>
      <c r="C58" s="810">
        <f>'Input-IS Y1'!$I$60</f>
        <v>0</v>
      </c>
      <c r="D58" s="810">
        <f>'Input-IS Y2'!$I$60</f>
        <v>0</v>
      </c>
      <c r="E58" s="810">
        <f>'Input-IS Y3'!$I$60</f>
        <v>0</v>
      </c>
      <c r="F58" s="810">
        <f>'Input-IS Y4'!$I$60</f>
        <v>0</v>
      </c>
      <c r="G58" s="810">
        <f>'Input-IS Y5'!$I$60</f>
        <v>0</v>
      </c>
      <c r="H58" s="810">
        <f>'Input-IS Y6'!$I$60</f>
        <v>0</v>
      </c>
      <c r="I58" s="810">
        <f>'Input-IS Y7'!$I$60</f>
        <v>0</v>
      </c>
      <c r="J58" s="810">
        <f>'Input-IS Y8'!$I$60</f>
        <v>0</v>
      </c>
      <c r="K58" s="810">
        <f>'Input-IS Y9'!$I$60</f>
        <v>0</v>
      </c>
      <c r="L58" s="810">
        <f>'Input-IS Y10'!$I$60</f>
        <v>0</v>
      </c>
      <c r="M58" s="810">
        <f>'Input-IS Y11'!$I$60</f>
        <v>0</v>
      </c>
    </row>
    <row r="59" spans="1:13">
      <c r="B59" s="817" t="str">
        <f>IF(Setup!$C$29="","",Setup!$C$29)</f>
        <v/>
      </c>
      <c r="C59" s="810">
        <f>'Input-IS Y1'!$J$60</f>
        <v>0</v>
      </c>
      <c r="D59" s="810">
        <f>'Input-IS Y2'!$J$60</f>
        <v>0</v>
      </c>
      <c r="E59" s="810">
        <f>'Input-IS Y3'!$J$60</f>
        <v>0</v>
      </c>
      <c r="F59" s="810">
        <f>'Input-IS Y4'!$J$60</f>
        <v>0</v>
      </c>
      <c r="G59" s="810">
        <f>'Input-IS Y5'!$J$60</f>
        <v>0</v>
      </c>
      <c r="H59" s="810">
        <f>'Input-IS Y6'!$J$60</f>
        <v>0</v>
      </c>
      <c r="I59" s="810">
        <f>'Input-IS Y7'!$J$60</f>
        <v>0</v>
      </c>
      <c r="J59" s="810">
        <f>'Input-IS Y8'!$J$60</f>
        <v>0</v>
      </c>
      <c r="K59" s="810">
        <f>'Input-IS Y9'!$J$60</f>
        <v>0</v>
      </c>
      <c r="L59" s="810">
        <f>'Input-IS Y10'!$J$60</f>
        <v>0</v>
      </c>
      <c r="M59" s="810">
        <f>'Input-IS Y11'!$J$60</f>
        <v>0</v>
      </c>
    </row>
    <row r="60" spans="1:13">
      <c r="A60" s="711"/>
      <c r="B60" s="45"/>
      <c r="C60" s="712"/>
      <c r="D60" s="712"/>
      <c r="E60" s="712"/>
      <c r="F60" s="712"/>
      <c r="G60" s="712"/>
      <c r="H60" s="712"/>
      <c r="I60" s="712"/>
      <c r="J60" s="712"/>
      <c r="K60" s="712"/>
      <c r="L60" s="712"/>
      <c r="M60" s="712"/>
    </row>
    <row r="61" spans="1:13">
      <c r="B61" s="327" t="s">
        <v>85</v>
      </c>
      <c r="C61" s="126">
        <f>Setup!D9</f>
        <v>2011</v>
      </c>
      <c r="D61" s="126">
        <f>C61+1</f>
        <v>2012</v>
      </c>
      <c r="E61" s="126">
        <f t="shared" ref="E61:M61" si="14">D61+1</f>
        <v>2013</v>
      </c>
      <c r="F61" s="126">
        <f t="shared" si="14"/>
        <v>2014</v>
      </c>
      <c r="G61" s="126">
        <f t="shared" si="14"/>
        <v>2015</v>
      </c>
      <c r="H61" s="126">
        <f t="shared" si="14"/>
        <v>2016</v>
      </c>
      <c r="I61" s="126">
        <f t="shared" si="14"/>
        <v>2017</v>
      </c>
      <c r="J61" s="126">
        <f t="shared" si="14"/>
        <v>2018</v>
      </c>
      <c r="K61" s="126">
        <f t="shared" si="14"/>
        <v>2019</v>
      </c>
      <c r="L61" s="126">
        <f t="shared" si="14"/>
        <v>2020</v>
      </c>
      <c r="M61" s="126">
        <f t="shared" si="14"/>
        <v>2021</v>
      </c>
    </row>
    <row r="62" spans="1:13">
      <c r="B62" s="214" t="s">
        <v>86</v>
      </c>
      <c r="C62" s="128">
        <f t="shared" ref="C62:M62" si="15">C64+C72</f>
        <v>0</v>
      </c>
      <c r="D62" s="128">
        <f t="shared" si="15"/>
        <v>0</v>
      </c>
      <c r="E62" s="128">
        <f t="shared" si="15"/>
        <v>0</v>
      </c>
      <c r="F62" s="128">
        <f t="shared" si="15"/>
        <v>0</v>
      </c>
      <c r="G62" s="128">
        <f t="shared" si="15"/>
        <v>0</v>
      </c>
      <c r="H62" s="128">
        <f t="shared" si="15"/>
        <v>0</v>
      </c>
      <c r="I62" s="128">
        <f t="shared" si="15"/>
        <v>0</v>
      </c>
      <c r="J62" s="128">
        <f t="shared" si="15"/>
        <v>0</v>
      </c>
      <c r="K62" s="128">
        <f t="shared" si="15"/>
        <v>0</v>
      </c>
      <c r="L62" s="128">
        <f t="shared" si="15"/>
        <v>0</v>
      </c>
      <c r="M62" s="128">
        <f t="shared" si="15"/>
        <v>0</v>
      </c>
    </row>
    <row r="63" spans="1:13">
      <c r="B63" s="320" t="s">
        <v>91</v>
      </c>
      <c r="C63" s="268">
        <f t="shared" ref="C63:M63" si="16">C80+C62</f>
        <v>0</v>
      </c>
      <c r="D63" s="268">
        <f t="shared" si="16"/>
        <v>0</v>
      </c>
      <c r="E63" s="268">
        <f t="shared" si="16"/>
        <v>0</v>
      </c>
      <c r="F63" s="268">
        <f t="shared" si="16"/>
        <v>0</v>
      </c>
      <c r="G63" s="268">
        <f t="shared" si="16"/>
        <v>0</v>
      </c>
      <c r="H63" s="268">
        <f t="shared" si="16"/>
        <v>0</v>
      </c>
      <c r="I63" s="268">
        <f t="shared" si="16"/>
        <v>0</v>
      </c>
      <c r="J63" s="268">
        <f t="shared" si="16"/>
        <v>0</v>
      </c>
      <c r="K63" s="268">
        <f t="shared" si="16"/>
        <v>0</v>
      </c>
      <c r="L63" s="268">
        <f t="shared" si="16"/>
        <v>0</v>
      </c>
      <c r="M63" s="269">
        <f t="shared" si="16"/>
        <v>0</v>
      </c>
    </row>
    <row r="64" spans="1:13">
      <c r="B64" s="328" t="s">
        <v>87</v>
      </c>
      <c r="C64" s="127">
        <f>SUM(C65:C71)</f>
        <v>0</v>
      </c>
      <c r="D64" s="127">
        <f t="shared" ref="D64:M64" si="17">SUM(D65:D71)</f>
        <v>0</v>
      </c>
      <c r="E64" s="127">
        <f t="shared" si="17"/>
        <v>0</v>
      </c>
      <c r="F64" s="127">
        <f t="shared" si="17"/>
        <v>0</v>
      </c>
      <c r="G64" s="127">
        <f t="shared" si="17"/>
        <v>0</v>
      </c>
      <c r="H64" s="127">
        <f t="shared" si="17"/>
        <v>0</v>
      </c>
      <c r="I64" s="127">
        <f t="shared" si="17"/>
        <v>0</v>
      </c>
      <c r="J64" s="127">
        <f t="shared" si="17"/>
        <v>0</v>
      </c>
      <c r="K64" s="127">
        <f t="shared" si="17"/>
        <v>0</v>
      </c>
      <c r="L64" s="127">
        <f t="shared" si="17"/>
        <v>0</v>
      </c>
      <c r="M64" s="127">
        <f t="shared" si="17"/>
        <v>0</v>
      </c>
    </row>
    <row r="65" spans="2:13">
      <c r="B65" s="818" t="str">
        <f>IF('Core Cost Summary-Input'!B15=0,"",'Core Cost Summary-Input'!B15)</f>
        <v/>
      </c>
      <c r="C65" s="819">
        <f>IF(Setup!$E23=2,'Input-IS Y1'!$D$154,0)</f>
        <v>0</v>
      </c>
      <c r="D65" s="819">
        <f>IF(Setup!$E23=2,'Input-IS Y2'!$D$154,0)</f>
        <v>0</v>
      </c>
      <c r="E65" s="819">
        <f>IF(Setup!$E23=2,'Input-IS Y3'!$D$154,0)</f>
        <v>0</v>
      </c>
      <c r="F65" s="819">
        <f>IF(Setup!$E23=2,'Input-IS Y4'!$D$154,0)</f>
        <v>0</v>
      </c>
      <c r="G65" s="819">
        <f>IF(Setup!$E23=2,'Input-IS Y5'!$D$154,0)</f>
        <v>0</v>
      </c>
      <c r="H65" s="819">
        <f>IF(Setup!$E23=2,'Input-IS Y6'!$D$154,0)</f>
        <v>0</v>
      </c>
      <c r="I65" s="819">
        <f>IF(Setup!$E23=2,'Input-IS Y7'!$D$154,0)</f>
        <v>0</v>
      </c>
      <c r="J65" s="819">
        <f>IF(Setup!$E23=2,'Input-IS Y8'!$D$154,0)</f>
        <v>0</v>
      </c>
      <c r="K65" s="819">
        <f>IF(Setup!$E23=2,'Input-IS Y9'!$D$154,0)</f>
        <v>0</v>
      </c>
      <c r="L65" s="819">
        <f>IF(Setup!$E23=2,'Input-IS Y10'!$D$154,0)</f>
        <v>0</v>
      </c>
      <c r="M65" s="819">
        <f>IF(Setup!$E23=2,'Input-IS Y11'!$D$154,0)</f>
        <v>0</v>
      </c>
    </row>
    <row r="66" spans="2:13">
      <c r="B66" s="820" t="str">
        <f>IF('Core Cost Summary-Input'!B16=0,"",'Core Cost Summary-Input'!B16)</f>
        <v>Conference</v>
      </c>
      <c r="C66" s="819">
        <f>IF(Setup!$E24=2,'Input-IS Y1'!$E$154,0)</f>
        <v>0</v>
      </c>
      <c r="D66" s="808">
        <f>IF(Setup!$E24=2,'Input-IS Y2'!$E$154,0)</f>
        <v>0</v>
      </c>
      <c r="E66" s="808">
        <f>IF(Setup!$E24=2,'Input-IS Y3'!$E$154,0)</f>
        <v>0</v>
      </c>
      <c r="F66" s="808">
        <f>IF(Setup!$E24=2,'Input-IS Y4'!$E$154,0)</f>
        <v>0</v>
      </c>
      <c r="G66" s="808">
        <f>IF(Setup!$E24=2,'Input-IS Y5'!$E$154,0)</f>
        <v>0</v>
      </c>
      <c r="H66" s="808">
        <f>IF(Setup!$E24=2,'Input-IS Y6'!$E$154,0)</f>
        <v>0</v>
      </c>
      <c r="I66" s="808">
        <f>IF(Setup!$E24=2,'Input-IS Y7'!$E$154,0)</f>
        <v>0</v>
      </c>
      <c r="J66" s="808">
        <f>IF(Setup!$E24=2,'Input-IS Y8'!$E$154,0)</f>
        <v>0</v>
      </c>
      <c r="K66" s="808">
        <f>IF(Setup!$E24=2,'Input-IS Y9'!$E$154,0)</f>
        <v>0</v>
      </c>
      <c r="L66" s="808">
        <f>IF(Setup!$E24=2,'Input-IS Y10'!$E$154,0)</f>
        <v>0</v>
      </c>
      <c r="M66" s="808">
        <f>IF(Setup!$E24=2,'Input-IS Y11'!$E$154,0)</f>
        <v>0</v>
      </c>
    </row>
    <row r="67" spans="2:13">
      <c r="B67" s="820" t="str">
        <f>IF('Core Cost Summary-Input'!B17=0,"",'Core Cost Summary-Input'!B17)</f>
        <v>Research</v>
      </c>
      <c r="C67" s="819">
        <f>IF(Setup!$E25=2,'Input-IS Y1'!$F$154,0)</f>
        <v>0</v>
      </c>
      <c r="D67" s="808">
        <f>IF(Setup!$E25=2,'Input-IS Y2'!$F$154,0)</f>
        <v>0</v>
      </c>
      <c r="E67" s="808">
        <f>IF(Setup!$E25=2,'Input-IS Y3'!$F$154,0)</f>
        <v>0</v>
      </c>
      <c r="F67" s="808">
        <f>IF(Setup!$E25=2,'Input-IS Y4'!$F$154,0)</f>
        <v>0</v>
      </c>
      <c r="G67" s="808">
        <f>IF(Setup!$E25=2,'Input-IS Y5'!$F$154,0)</f>
        <v>0</v>
      </c>
      <c r="H67" s="808">
        <f>IF(Setup!$E25=2,'Input-IS Y6'!$F$154,0)</f>
        <v>0</v>
      </c>
      <c r="I67" s="808">
        <f>IF(Setup!$E25=2,'Input-IS Y7'!$F$154,0)</f>
        <v>0</v>
      </c>
      <c r="J67" s="808">
        <f>IF(Setup!$E25=2,'Input-IS Y8'!$F$154,0)</f>
        <v>0</v>
      </c>
      <c r="K67" s="808">
        <f>IF(Setup!$E25=2,'Input-IS Y9'!$F$154,0)</f>
        <v>0</v>
      </c>
      <c r="L67" s="808">
        <f>IF(Setup!$E25=2,'Input-IS Y10'!$F$154,0)</f>
        <v>0</v>
      </c>
      <c r="M67" s="808">
        <f>IF(Setup!$E25=2,'Input-IS Y11'!$F$154,0)</f>
        <v>0</v>
      </c>
    </row>
    <row r="68" spans="2:13">
      <c r="B68" s="820" t="str">
        <f>IF('Core Cost Summary-Input'!B18=0,"",'Core Cost Summary-Input'!B18)</f>
        <v>Publications</v>
      </c>
      <c r="C68" s="819">
        <f>IF(Setup!$E26=2,'Input-IS Y1'!$G$154,0)</f>
        <v>0</v>
      </c>
      <c r="D68" s="808">
        <f>IF(Setup!$E26=2,'Input-IS Y2'!$G$154,0)</f>
        <v>0</v>
      </c>
      <c r="E68" s="808">
        <f>IF(Setup!$E26=2,'Input-IS Y3'!$G$154,0)</f>
        <v>0</v>
      </c>
      <c r="F68" s="808">
        <f>IF(Setup!$E26=2,'Input-IS Y4'!$G$154,0)</f>
        <v>0</v>
      </c>
      <c r="G68" s="808">
        <f>IF(Setup!$E26=2,'Input-IS Y5'!$G$154,0)</f>
        <v>0</v>
      </c>
      <c r="H68" s="808">
        <f>IF(Setup!$E26=2,'Input-IS Y6'!$G$154,0)</f>
        <v>0</v>
      </c>
      <c r="I68" s="808">
        <f>IF(Setup!$E26=2,'Input-IS Y7'!$G$154,0)</f>
        <v>0</v>
      </c>
      <c r="J68" s="808">
        <f>IF(Setup!$E26=2,'Input-IS Y8'!$G$154,0)</f>
        <v>0</v>
      </c>
      <c r="K68" s="808">
        <f>IF(Setup!$E26=2,'Input-IS Y9'!$G$154,0)</f>
        <v>0</v>
      </c>
      <c r="L68" s="808">
        <f>IF(Setup!$E26=2,'Input-IS Y10'!$G$154,0)</f>
        <v>0</v>
      </c>
      <c r="M68" s="808">
        <f>IF(Setup!$E26=2,'Input-IS Y11'!$G$154,0)</f>
        <v>0</v>
      </c>
    </row>
    <row r="69" spans="2:13">
      <c r="B69" s="820" t="str">
        <f>IF('Core Cost Summary-Input'!B19=0,"",'Core Cost Summary-Input'!B19)</f>
        <v/>
      </c>
      <c r="C69" s="819">
        <f>IF(Setup!$E27=2,'Input-IS Y1'!$H$154,0)</f>
        <v>0</v>
      </c>
      <c r="D69" s="808">
        <f>IF(Setup!$E27=2,'Input-IS Y2'!$H$154,0)</f>
        <v>0</v>
      </c>
      <c r="E69" s="808">
        <f>IF(Setup!$E27=2,'Input-IS Y3'!$H$154,0)</f>
        <v>0</v>
      </c>
      <c r="F69" s="808">
        <f>IF(Setup!$E27=2,'Input-IS Y4'!$H$154,0)</f>
        <v>0</v>
      </c>
      <c r="G69" s="808">
        <f>IF(Setup!$E27=2,'Input-IS Y5'!$H$154,0)</f>
        <v>0</v>
      </c>
      <c r="H69" s="808">
        <f>IF(Setup!$E27=2,'Input-IS Y6'!$H$154,0)</f>
        <v>0</v>
      </c>
      <c r="I69" s="808">
        <f>IF(Setup!$E27=2,'Input-IS Y7'!$H$154,0)</f>
        <v>0</v>
      </c>
      <c r="J69" s="808">
        <f>IF(Setup!$E27=2,'Input-IS Y8'!$H$154,0)</f>
        <v>0</v>
      </c>
      <c r="K69" s="808">
        <f>IF(Setup!$E27=2,'Input-IS Y9'!$H$154,0)</f>
        <v>0</v>
      </c>
      <c r="L69" s="808">
        <f>IF(Setup!$E27=2,'Input-IS Y10'!$H$154,0)</f>
        <v>0</v>
      </c>
      <c r="M69" s="808">
        <f>IF(Setup!$E27=2,'Input-IS Y11'!$H$154,0)</f>
        <v>0</v>
      </c>
    </row>
    <row r="70" spans="2:13">
      <c r="B70" s="820" t="str">
        <f>IF('Core Cost Summary-Input'!B20=0,"",'Core Cost Summary-Input'!B20)</f>
        <v/>
      </c>
      <c r="C70" s="819">
        <f>IF(Setup!$E28=2,'Input-IS Y1'!$I$154,0)</f>
        <v>0</v>
      </c>
      <c r="D70" s="808">
        <f>IF(Setup!$E28=2,'Input-IS Y2'!$I$154,0)</f>
        <v>0</v>
      </c>
      <c r="E70" s="808">
        <f>IF(Setup!$E28=2,'Input-IS Y3'!$I$154,0)</f>
        <v>0</v>
      </c>
      <c r="F70" s="808">
        <f>IF(Setup!$E28=2,'Input-IS Y4'!$I$154,0)</f>
        <v>0</v>
      </c>
      <c r="G70" s="808">
        <f>IF(Setup!$E28=2,'Input-IS Y5'!$I$154,0)</f>
        <v>0</v>
      </c>
      <c r="H70" s="808">
        <f>IF(Setup!$E28=2,'Input-IS Y6'!$I$154,0)</f>
        <v>0</v>
      </c>
      <c r="I70" s="808">
        <f>IF(Setup!$E28=2,'Input-IS Y7'!$I$154,0)</f>
        <v>0</v>
      </c>
      <c r="J70" s="808">
        <f>IF(Setup!$E28=2,'Input-IS Y8'!$I$154,0)</f>
        <v>0</v>
      </c>
      <c r="K70" s="808">
        <f>IF(Setup!$E28=2,'Input-IS Y9'!$I$154,0)</f>
        <v>0</v>
      </c>
      <c r="L70" s="808">
        <f>IF(Setup!$E28=2,'Input-IS Y10'!$I$154,0)</f>
        <v>0</v>
      </c>
      <c r="M70" s="808">
        <f>IF(Setup!$E28=2,'Input-IS Y11'!$I$154,0)</f>
        <v>0</v>
      </c>
    </row>
    <row r="71" spans="2:13">
      <c r="B71" s="820" t="str">
        <f>IF('Core Cost Summary-Input'!B21=0,"",'Core Cost Summary-Input'!B21)</f>
        <v/>
      </c>
      <c r="C71" s="819">
        <f>IF(Setup!$E29=2,'Input-IS Y1'!$J$154,0)</f>
        <v>0</v>
      </c>
      <c r="D71" s="808">
        <f>IF(Setup!$E29=2,'Input-IS Y2'!$J$154,0)</f>
        <v>0</v>
      </c>
      <c r="E71" s="808">
        <f>IF(Setup!$E29=2,'Input-IS Y3'!$J$154,0)</f>
        <v>0</v>
      </c>
      <c r="F71" s="808">
        <f>IF(Setup!$E29=2,'Input-IS Y4'!$J$154,0)</f>
        <v>0</v>
      </c>
      <c r="G71" s="808">
        <f>IF(Setup!$E29=2,'Input-IS Y5'!$J$154,0)</f>
        <v>0</v>
      </c>
      <c r="H71" s="808">
        <f>IF(Setup!$E29=2,'Input-IS Y6'!$J$154,0)</f>
        <v>0</v>
      </c>
      <c r="I71" s="808">
        <f>IF(Setup!$E29=2,'Input-IS Y7'!$J$154,0)</f>
        <v>0</v>
      </c>
      <c r="J71" s="808">
        <f>IF(Setup!$E29=2,'Input-IS Y8'!$J$154,0)</f>
        <v>0</v>
      </c>
      <c r="K71" s="808">
        <f>IF(Setup!$E29=2,'Input-IS Y9'!$J$154,0)</f>
        <v>0</v>
      </c>
      <c r="L71" s="808">
        <f>IF(Setup!$E29=2,'Input-IS Y10'!$J$154,0)</f>
        <v>0</v>
      </c>
      <c r="M71" s="808">
        <f>IF(Setup!$E29=2,'Input-IS Y11'!$J$154,0)</f>
        <v>0</v>
      </c>
    </row>
    <row r="72" spans="2:13">
      <c r="B72" s="328" t="s">
        <v>88</v>
      </c>
      <c r="C72" s="127">
        <f>SUM(C73:C79)</f>
        <v>0</v>
      </c>
      <c r="D72" s="127">
        <f t="shared" ref="D72:M72" si="18">SUM(D73:D79)</f>
        <v>0</v>
      </c>
      <c r="E72" s="127">
        <f t="shared" si="18"/>
        <v>0</v>
      </c>
      <c r="F72" s="127">
        <f t="shared" si="18"/>
        <v>0</v>
      </c>
      <c r="G72" s="127">
        <f t="shared" si="18"/>
        <v>0</v>
      </c>
      <c r="H72" s="127">
        <f>SUM(H73:H79)</f>
        <v>0</v>
      </c>
      <c r="I72" s="127">
        <f t="shared" si="18"/>
        <v>0</v>
      </c>
      <c r="J72" s="127">
        <f t="shared" si="18"/>
        <v>0</v>
      </c>
      <c r="K72" s="127">
        <f t="shared" si="18"/>
        <v>0</v>
      </c>
      <c r="L72" s="127">
        <f t="shared" si="18"/>
        <v>0</v>
      </c>
      <c r="M72" s="127">
        <f t="shared" si="18"/>
        <v>0</v>
      </c>
    </row>
    <row r="73" spans="2:13">
      <c r="B73" s="818" t="str">
        <f>IF(Setup!E34=3,Setup!C34,"")</f>
        <v>Training</v>
      </c>
      <c r="C73" s="819">
        <f>IF(Setup!$E23=3,'Input-IS Y1'!$D$154,0)</f>
        <v>0</v>
      </c>
      <c r="D73" s="819">
        <f>IF(Setup!$E23=3,'Input-IS Y2'!$D$154,0)</f>
        <v>0</v>
      </c>
      <c r="E73" s="819">
        <f>IF(Setup!$E23=3,'Input-IS Y3'!$D$154,0)</f>
        <v>0</v>
      </c>
      <c r="F73" s="819">
        <f>IF(Setup!$E23=3,'Input-IS Y4'!$D$154,0)</f>
        <v>0</v>
      </c>
      <c r="G73" s="819">
        <f>IF(Setup!$E23=3,'Input-IS Y5'!$D$154,0)</f>
        <v>0</v>
      </c>
      <c r="H73" s="819">
        <f>IF(Setup!$E23=3,'Input-IS Y6'!$D$154,0)</f>
        <v>0</v>
      </c>
      <c r="I73" s="819">
        <f>IF(Setup!$E23=3,'Input-IS Y7'!$D$154,0)</f>
        <v>0</v>
      </c>
      <c r="J73" s="819">
        <f>IF(Setup!$E23=3,'Input-IS Y8'!$D$154,0)</f>
        <v>0</v>
      </c>
      <c r="K73" s="819">
        <f>IF(Setup!$E23=3,'Input-IS Y9'!$D$154,0)</f>
        <v>0</v>
      </c>
      <c r="L73" s="819">
        <f>IF(Setup!$E23=3,'Input-IS Y10'!$D$154,0)</f>
        <v>0</v>
      </c>
      <c r="M73" s="819">
        <f>IF(Setup!$E23=3,'Input-IS Y11'!$D$154,0)</f>
        <v>0</v>
      </c>
    </row>
    <row r="74" spans="2:13">
      <c r="B74" s="820" t="str">
        <f>IF(Setup!E35=3,Setup!C35,"")</f>
        <v/>
      </c>
      <c r="C74" s="819">
        <f>IF(Setup!$E24=3,'Input-IS Y1'!$E$154,0)</f>
        <v>0</v>
      </c>
      <c r="D74" s="808">
        <f>IF(Setup!$E24=3,'Input-IS Y2'!$E$154,0)</f>
        <v>0</v>
      </c>
      <c r="E74" s="808">
        <f>IF(Setup!$E24=3,'Input-IS Y3'!$E$154,0)</f>
        <v>0</v>
      </c>
      <c r="F74" s="808">
        <f>IF(Setup!$E24=3,'Input-IS Y4'!$E$154,0)</f>
        <v>0</v>
      </c>
      <c r="G74" s="808">
        <f>IF(Setup!$E24=3,'Input-IS Y5'!$E$154,0)</f>
        <v>0</v>
      </c>
      <c r="H74" s="808">
        <f>IF(Setup!$E24=3,'Input-IS Y6'!$E$154,0)</f>
        <v>0</v>
      </c>
      <c r="I74" s="808">
        <f>IF(Setup!$E24=3,'Input-IS Y7'!$E$154,0)</f>
        <v>0</v>
      </c>
      <c r="J74" s="808">
        <f>IF(Setup!$E24=3,'Input-IS Y8'!$E$154,0)</f>
        <v>0</v>
      </c>
      <c r="K74" s="808">
        <f>IF(Setup!$E24=3,'Input-IS Y9'!$E$154,0)</f>
        <v>0</v>
      </c>
      <c r="L74" s="808">
        <f>IF(Setup!$E24=3,'Input-IS Y10'!$E$154,0)</f>
        <v>0</v>
      </c>
      <c r="M74" s="808">
        <f>IF(Setup!$E24=3,'Input-IS Y11'!$E$154,0)</f>
        <v>0</v>
      </c>
    </row>
    <row r="75" spans="2:13">
      <c r="B75" s="815" t="str">
        <f>IF(Setup!E36=3,Setup!C36,"")</f>
        <v/>
      </c>
      <c r="C75" s="819">
        <f>IF(Setup!$E25=3,'Input-IS Y1'!$F$154,0)</f>
        <v>0</v>
      </c>
      <c r="D75" s="808">
        <f>IF(Setup!$E25=3,'Input-IS Y2'!$F$154,0)</f>
        <v>0</v>
      </c>
      <c r="E75" s="808">
        <f>IF(Setup!$E25=3,'Input-IS Y3'!$F$154,0)</f>
        <v>0</v>
      </c>
      <c r="F75" s="808">
        <f>IF(Setup!$E25=3,'Input-IS Y4'!$F$154,0)</f>
        <v>0</v>
      </c>
      <c r="G75" s="808">
        <f>IF(Setup!$E25=3,'Input-IS Y5'!$F$154,0)</f>
        <v>0</v>
      </c>
      <c r="H75" s="808">
        <f>IF(Setup!$E25=3,'Input-IS Y6'!$F$154,0)</f>
        <v>0</v>
      </c>
      <c r="I75" s="808">
        <f>IF(Setup!$E25=3,'Input-IS Y7'!$F$154,0)</f>
        <v>0</v>
      </c>
      <c r="J75" s="808">
        <f>IF(Setup!$E25=3,'Input-IS Y8'!$F$154,0)</f>
        <v>0</v>
      </c>
      <c r="K75" s="808">
        <f>IF(Setup!$E25=3,'Input-IS Y9'!$F$154,0)</f>
        <v>0</v>
      </c>
      <c r="L75" s="808">
        <f>IF(Setup!$E25=3,'Input-IS Y10'!$F$154,0)</f>
        <v>0</v>
      </c>
      <c r="M75" s="808">
        <f>IF(Setup!$E25=3,'Input-IS Y11'!$F$154,0)</f>
        <v>0</v>
      </c>
    </row>
    <row r="76" spans="2:13">
      <c r="B76" s="815" t="str">
        <f>IF(Setup!E37=3,Setup!C37,"")</f>
        <v/>
      </c>
      <c r="C76" s="819">
        <f>IF(Setup!$E26=3,'Input-IS Y1'!$G$154,0)</f>
        <v>0</v>
      </c>
      <c r="D76" s="808">
        <f>IF(Setup!$E26=3,'Input-IS Y2'!$G$154,0)</f>
        <v>0</v>
      </c>
      <c r="E76" s="808">
        <f>IF(Setup!$E26=3,'Input-IS Y3'!$G$154,0)</f>
        <v>0</v>
      </c>
      <c r="F76" s="808">
        <f>IF(Setup!$E26=3,'Input-IS Y4'!$G$154,0)</f>
        <v>0</v>
      </c>
      <c r="G76" s="808">
        <f>IF(Setup!$E26=3,'Input-IS Y5'!$G$154,0)</f>
        <v>0</v>
      </c>
      <c r="H76" s="808">
        <f>IF(Setup!$E26=3,'Input-IS Y6'!$G$154,0)</f>
        <v>0</v>
      </c>
      <c r="I76" s="808">
        <f>IF(Setup!$E26=3,'Input-IS Y7'!$G$154,0)</f>
        <v>0</v>
      </c>
      <c r="J76" s="808">
        <f>IF(Setup!$E26=3,'Input-IS Y8'!$G$154,0)</f>
        <v>0</v>
      </c>
      <c r="K76" s="808">
        <f>IF(Setup!$E26=3,'Input-IS Y9'!$G$154,0)</f>
        <v>0</v>
      </c>
      <c r="L76" s="808">
        <f>IF(Setup!$E26=3,'Input-IS Y10'!$G$154,0)</f>
        <v>0</v>
      </c>
      <c r="M76" s="808">
        <f>IF(Setup!$E26=3,'Input-IS Y11'!$G$154,0)</f>
        <v>0</v>
      </c>
    </row>
    <row r="77" spans="2:13">
      <c r="B77" s="815" t="str">
        <f>IF(Setup!E38=3,Setup!C38,"")</f>
        <v/>
      </c>
      <c r="C77" s="819">
        <f>IF(Setup!$E27=3,'Input-IS Y1'!$H$154,0)</f>
        <v>0</v>
      </c>
      <c r="D77" s="808">
        <f>IF(Setup!$E27=3,'Input-IS Y2'!$H$154,0)</f>
        <v>0</v>
      </c>
      <c r="E77" s="808">
        <f>IF(Setup!$E27=3,'Input-IS Y3'!$H$154,0)</f>
        <v>0</v>
      </c>
      <c r="F77" s="808">
        <f>IF(Setup!$E27=3,'Input-IS Y4'!$H$154,0)</f>
        <v>0</v>
      </c>
      <c r="G77" s="808">
        <f>IF(Setup!$E27=3,'Input-IS Y5'!$H$154,0)</f>
        <v>0</v>
      </c>
      <c r="H77" s="808">
        <f>IF(Setup!$E27=3,'Input-IS Y6'!$H$154,0)</f>
        <v>0</v>
      </c>
      <c r="I77" s="808">
        <f>IF(Setup!$E27=3,'Input-IS Y7'!$H$154,0)</f>
        <v>0</v>
      </c>
      <c r="J77" s="808">
        <f>IF(Setup!$E27=3,'Input-IS Y8'!$H$154,0)</f>
        <v>0</v>
      </c>
      <c r="K77" s="808">
        <f>IF(Setup!$E27=3,'Input-IS Y9'!$H$154,0)</f>
        <v>0</v>
      </c>
      <c r="L77" s="808">
        <f>IF(Setup!$E27=3,'Input-IS Y10'!$H$154,0)</f>
        <v>0</v>
      </c>
      <c r="M77" s="808">
        <f>IF(Setup!$E27=3,'Input-IS Y11'!$H$154,0)</f>
        <v>0</v>
      </c>
    </row>
    <row r="78" spans="2:13">
      <c r="B78" s="820" t="str">
        <f>IF(Setup!E39=3,Setup!C39,"")</f>
        <v/>
      </c>
      <c r="C78" s="819">
        <f>IF(Setup!$E28=3,'Input-IS Y1'!$I$154,0)</f>
        <v>0</v>
      </c>
      <c r="D78" s="808">
        <f>IF(Setup!$E28=3,'Input-IS Y2'!$I$154,0)</f>
        <v>0</v>
      </c>
      <c r="E78" s="808">
        <f>IF(Setup!$E28=3,'Input-IS Y3'!$I$154,0)</f>
        <v>0</v>
      </c>
      <c r="F78" s="808">
        <f>IF(Setup!$E28=3,'Input-IS Y4'!$I$154,0)</f>
        <v>0</v>
      </c>
      <c r="G78" s="808">
        <f>IF(Setup!$E28=3,'Input-IS Y5'!$I$154,0)</f>
        <v>0</v>
      </c>
      <c r="H78" s="808">
        <f>IF(Setup!$E28=3,'Input-IS Y6'!$I$154,0)</f>
        <v>0</v>
      </c>
      <c r="I78" s="808">
        <f>IF(Setup!$E28=3,'Input-IS Y7'!$I$154,0)</f>
        <v>0</v>
      </c>
      <c r="J78" s="808">
        <f>IF(Setup!$E28=3,'Input-IS Y8'!$I$154,0)</f>
        <v>0</v>
      </c>
      <c r="K78" s="808">
        <f>IF(Setup!$E28=3,'Input-IS Y9'!$I$154,0)</f>
        <v>0</v>
      </c>
      <c r="L78" s="808">
        <f>IF(Setup!$E28=3,'Input-IS Y10'!$I$154,0)</f>
        <v>0</v>
      </c>
      <c r="M78" s="808">
        <f>IF(Setup!$E28=3,'Input-IS Y11'!$I$154,0)</f>
        <v>0</v>
      </c>
    </row>
    <row r="79" spans="2:13">
      <c r="B79" s="820" t="str">
        <f>IF(Setup!E40=3,Setup!C40,"")</f>
        <v/>
      </c>
      <c r="C79" s="819">
        <f>IF(Setup!$E29=3,'Input-IS Y1'!$J$154,0)</f>
        <v>0</v>
      </c>
      <c r="D79" s="808">
        <f>IF(Setup!$E29=3,'Input-IS Y2'!$J$154,0)</f>
        <v>0</v>
      </c>
      <c r="E79" s="808">
        <f>IF(Setup!$E29=3,'Input-IS Y3'!$J$154,0)</f>
        <v>0</v>
      </c>
      <c r="F79" s="808">
        <f>IF(Setup!$E29=3,'Input-IS Y4'!$J$154,0)</f>
        <v>0</v>
      </c>
      <c r="G79" s="808">
        <f>IF(Setup!$E29=3,'Input-IS Y5'!$J$154,0)</f>
        <v>0</v>
      </c>
      <c r="H79" s="808">
        <f>IF(Setup!$E29=3,'Input-IS Y6'!$J$154,0)</f>
        <v>0</v>
      </c>
      <c r="I79" s="808">
        <f>IF(Setup!$E29=3,'Input-IS Y7'!$J$154,0)</f>
        <v>0</v>
      </c>
      <c r="J79" s="808">
        <f>IF(Setup!$E29=3,'Input-IS Y8'!$J$154,0)</f>
        <v>0</v>
      </c>
      <c r="K79" s="808">
        <f>IF(Setup!$E29=3,'Input-IS Y9'!$J$154,0)</f>
        <v>0</v>
      </c>
      <c r="L79" s="808">
        <f>IF(Setup!$E29=3,'Input-IS Y10'!$J$154,0)</f>
        <v>0</v>
      </c>
      <c r="M79" s="808">
        <f>IF(Setup!$E29=3,'Input-IS Y11'!$J$154,0)</f>
        <v>0</v>
      </c>
    </row>
    <row r="80" spans="2:13">
      <c r="B80" s="329" t="s">
        <v>89</v>
      </c>
      <c r="C80" s="129">
        <f>C81</f>
        <v>0</v>
      </c>
      <c r="D80" s="129">
        <f t="shared" ref="D80:M80" si="19">D81</f>
        <v>0</v>
      </c>
      <c r="E80" s="129">
        <f t="shared" si="19"/>
        <v>0</v>
      </c>
      <c r="F80" s="129">
        <f t="shared" si="19"/>
        <v>0</v>
      </c>
      <c r="G80" s="129">
        <f t="shared" si="19"/>
        <v>0</v>
      </c>
      <c r="H80" s="129">
        <f t="shared" si="19"/>
        <v>0</v>
      </c>
      <c r="I80" s="129">
        <f t="shared" si="19"/>
        <v>0</v>
      </c>
      <c r="J80" s="129">
        <f t="shared" si="19"/>
        <v>0</v>
      </c>
      <c r="K80" s="129">
        <f t="shared" si="19"/>
        <v>0</v>
      </c>
      <c r="L80" s="129">
        <f>L81</f>
        <v>0</v>
      </c>
      <c r="M80" s="129">
        <f t="shared" si="19"/>
        <v>0</v>
      </c>
    </row>
    <row r="81" spans="2:13">
      <c r="B81" s="328" t="s">
        <v>90</v>
      </c>
      <c r="C81" s="127">
        <f>SUM(C82:C131)</f>
        <v>0</v>
      </c>
      <c r="D81" s="127">
        <f t="shared" ref="D81:M81" si="20">SUM(D82:D131)</f>
        <v>0</v>
      </c>
      <c r="E81" s="127">
        <f t="shared" si="20"/>
        <v>0</v>
      </c>
      <c r="F81" s="127">
        <f t="shared" si="20"/>
        <v>0</v>
      </c>
      <c r="G81" s="127">
        <f t="shared" si="20"/>
        <v>0</v>
      </c>
      <c r="H81" s="127">
        <f t="shared" si="20"/>
        <v>0</v>
      </c>
      <c r="I81" s="127">
        <f t="shared" si="20"/>
        <v>0</v>
      </c>
      <c r="J81" s="127">
        <f t="shared" si="20"/>
        <v>0</v>
      </c>
      <c r="K81" s="127">
        <f t="shared" si="20"/>
        <v>0</v>
      </c>
      <c r="L81" s="127">
        <f t="shared" si="20"/>
        <v>0</v>
      </c>
      <c r="M81" s="127">
        <f t="shared" si="20"/>
        <v>0</v>
      </c>
    </row>
    <row r="82" spans="2:13">
      <c r="B82" s="821" t="str">
        <f>IF(Setup!C44=0,"",Setup!C44)</f>
        <v>Salaries &amp; Benefits</v>
      </c>
      <c r="C82" s="822">
        <f>'Input-IS Y1'!$C206</f>
        <v>0</v>
      </c>
      <c r="D82" s="822">
        <f>'Input-IS Y2'!$C206</f>
        <v>0</v>
      </c>
      <c r="E82" s="822">
        <f>'Input-IS Y3'!$C206</f>
        <v>0</v>
      </c>
      <c r="F82" s="822">
        <f>'Input-IS Y4'!$C206</f>
        <v>0</v>
      </c>
      <c r="G82" s="822">
        <f>'Input-IS Y5'!$C206</f>
        <v>0</v>
      </c>
      <c r="H82" s="822">
        <f>'Input-IS Y6'!$C206</f>
        <v>0</v>
      </c>
      <c r="I82" s="822">
        <f>'Input-IS Y7'!$C206</f>
        <v>0</v>
      </c>
      <c r="J82" s="822">
        <f>'Input-IS Y8'!$C206</f>
        <v>0</v>
      </c>
      <c r="K82" s="822">
        <f>'Input-IS Y9'!$C206</f>
        <v>0</v>
      </c>
      <c r="L82" s="822">
        <f>'Input-IS Y10'!$C206</f>
        <v>0</v>
      </c>
      <c r="M82" s="822">
        <f>'Input-IS Y11'!$C206</f>
        <v>0</v>
      </c>
    </row>
    <row r="83" spans="2:13">
      <c r="B83" s="821" t="str">
        <f>IF(Setup!C45=0,"",Setup!C45)</f>
        <v>Rent</v>
      </c>
      <c r="C83" s="822">
        <f>'Input-IS Y1'!$C207</f>
        <v>0</v>
      </c>
      <c r="D83" s="822">
        <f>'Input-IS Y2'!$C207</f>
        <v>0</v>
      </c>
      <c r="E83" s="822">
        <f>'Input-IS Y3'!$C207</f>
        <v>0</v>
      </c>
      <c r="F83" s="822">
        <f>'Input-IS Y4'!$C207</f>
        <v>0</v>
      </c>
      <c r="G83" s="822">
        <f>'Input-IS Y5'!$C207</f>
        <v>0</v>
      </c>
      <c r="H83" s="822">
        <f>'Input-IS Y6'!$C207</f>
        <v>0</v>
      </c>
      <c r="I83" s="822">
        <f>'Input-IS Y7'!$C207</f>
        <v>0</v>
      </c>
      <c r="J83" s="822">
        <f>'Input-IS Y8'!$C207</f>
        <v>0</v>
      </c>
      <c r="K83" s="822">
        <f>'Input-IS Y9'!$C207</f>
        <v>0</v>
      </c>
      <c r="L83" s="822">
        <f>'Input-IS Y10'!$C207</f>
        <v>0</v>
      </c>
      <c r="M83" s="822">
        <f>'Input-IS Y11'!$C207</f>
        <v>0</v>
      </c>
    </row>
    <row r="84" spans="2:13">
      <c r="B84" s="821" t="str">
        <f>IF(Setup!C46=0,"",Setup!C46)</f>
        <v>Utilities</v>
      </c>
      <c r="C84" s="822">
        <f>'Input-IS Y1'!$C208</f>
        <v>0</v>
      </c>
      <c r="D84" s="822">
        <f>'Input-IS Y2'!$C208</f>
        <v>0</v>
      </c>
      <c r="E84" s="822">
        <f>'Input-IS Y3'!$C208</f>
        <v>0</v>
      </c>
      <c r="F84" s="822">
        <f>'Input-IS Y4'!$C208</f>
        <v>0</v>
      </c>
      <c r="G84" s="822">
        <f>'Input-IS Y5'!$C208</f>
        <v>0</v>
      </c>
      <c r="H84" s="822">
        <f>'Input-IS Y6'!$C208</f>
        <v>0</v>
      </c>
      <c r="I84" s="822">
        <f>'Input-IS Y7'!$C208</f>
        <v>0</v>
      </c>
      <c r="J84" s="822">
        <f>'Input-IS Y8'!$C208</f>
        <v>0</v>
      </c>
      <c r="K84" s="822">
        <f>'Input-IS Y9'!$C208</f>
        <v>0</v>
      </c>
      <c r="L84" s="822">
        <f>'Input-IS Y10'!$C208</f>
        <v>0</v>
      </c>
      <c r="M84" s="822">
        <f>'Input-IS Y11'!$C208</f>
        <v>0</v>
      </c>
    </row>
    <row r="85" spans="2:13">
      <c r="B85" s="821" t="str">
        <f>IF(Setup!C47=0,"",Setup!C47)</f>
        <v>Communication</v>
      </c>
      <c r="C85" s="822">
        <f>'Input-IS Y1'!$C209</f>
        <v>0</v>
      </c>
      <c r="D85" s="822">
        <f>'Input-IS Y2'!$C209</f>
        <v>0</v>
      </c>
      <c r="E85" s="822">
        <f>'Input-IS Y3'!$C209</f>
        <v>0</v>
      </c>
      <c r="F85" s="822">
        <f>'Input-IS Y4'!$C209</f>
        <v>0</v>
      </c>
      <c r="G85" s="822">
        <f>'Input-IS Y5'!$C209</f>
        <v>0</v>
      </c>
      <c r="H85" s="822">
        <f>'Input-IS Y6'!$C209</f>
        <v>0</v>
      </c>
      <c r="I85" s="822">
        <f>'Input-IS Y7'!$C209</f>
        <v>0</v>
      </c>
      <c r="J85" s="822">
        <f>'Input-IS Y8'!$C209</f>
        <v>0</v>
      </c>
      <c r="K85" s="822">
        <f>'Input-IS Y9'!$C209</f>
        <v>0</v>
      </c>
      <c r="L85" s="822">
        <f>'Input-IS Y10'!$C209</f>
        <v>0</v>
      </c>
      <c r="M85" s="822">
        <f>'Input-IS Y11'!$C209</f>
        <v>0</v>
      </c>
    </row>
    <row r="86" spans="2:13">
      <c r="B86" s="821" t="str">
        <f>IF(Setup!C48=0,"",Setup!C48)</f>
        <v>Supplies and Other Office Expenses</v>
      </c>
      <c r="C86" s="822">
        <f>'Input-IS Y1'!$C210</f>
        <v>0</v>
      </c>
      <c r="D86" s="822">
        <f>'Input-IS Y2'!$C210</f>
        <v>0</v>
      </c>
      <c r="E86" s="822">
        <f>'Input-IS Y3'!$C210</f>
        <v>0</v>
      </c>
      <c r="F86" s="822">
        <f>'Input-IS Y4'!$C210</f>
        <v>0</v>
      </c>
      <c r="G86" s="822">
        <f>'Input-IS Y5'!$C210</f>
        <v>0</v>
      </c>
      <c r="H86" s="822">
        <f>'Input-IS Y6'!$C210</f>
        <v>0</v>
      </c>
      <c r="I86" s="822">
        <f>'Input-IS Y7'!$C210</f>
        <v>0</v>
      </c>
      <c r="J86" s="822">
        <f>'Input-IS Y8'!$C210</f>
        <v>0</v>
      </c>
      <c r="K86" s="822">
        <f>'Input-IS Y9'!$C210</f>
        <v>0</v>
      </c>
      <c r="L86" s="822">
        <f>'Input-IS Y10'!$C210</f>
        <v>0</v>
      </c>
      <c r="M86" s="822">
        <f>'Input-IS Y11'!$C210</f>
        <v>0</v>
      </c>
    </row>
    <row r="87" spans="2:13">
      <c r="B87" s="821" t="str">
        <f>IF(Setup!C49=0,"",Setup!C49)</f>
        <v>Travel</v>
      </c>
      <c r="C87" s="822">
        <f>'Input-IS Y1'!$C211</f>
        <v>0</v>
      </c>
      <c r="D87" s="822">
        <f>'Input-IS Y2'!$C211</f>
        <v>0</v>
      </c>
      <c r="E87" s="822">
        <f>'Input-IS Y3'!$C211</f>
        <v>0</v>
      </c>
      <c r="F87" s="822">
        <f>'Input-IS Y4'!$C211</f>
        <v>0</v>
      </c>
      <c r="G87" s="822">
        <f>'Input-IS Y5'!$C211</f>
        <v>0</v>
      </c>
      <c r="H87" s="822">
        <f>'Input-IS Y6'!$C211</f>
        <v>0</v>
      </c>
      <c r="I87" s="822">
        <f>'Input-IS Y7'!$C211</f>
        <v>0</v>
      </c>
      <c r="J87" s="822">
        <f>'Input-IS Y8'!$C211</f>
        <v>0</v>
      </c>
      <c r="K87" s="822">
        <f>'Input-IS Y9'!$C211</f>
        <v>0</v>
      </c>
      <c r="L87" s="822">
        <f>'Input-IS Y10'!$C211</f>
        <v>0</v>
      </c>
      <c r="M87" s="822">
        <f>'Input-IS Y11'!$C211</f>
        <v>0</v>
      </c>
    </row>
    <row r="88" spans="2:13">
      <c r="B88" s="821" t="str">
        <f>IF(Setup!C50=0,"",Setup!C50)</f>
        <v>Insurance</v>
      </c>
      <c r="C88" s="822">
        <f>'Input-IS Y1'!$C212</f>
        <v>0</v>
      </c>
      <c r="D88" s="822">
        <f>'Input-IS Y2'!$C212</f>
        <v>0</v>
      </c>
      <c r="E88" s="822">
        <f>'Input-IS Y3'!$C212</f>
        <v>0</v>
      </c>
      <c r="F88" s="822">
        <f>'Input-IS Y4'!$C212</f>
        <v>0</v>
      </c>
      <c r="G88" s="822">
        <f>'Input-IS Y5'!$C212</f>
        <v>0</v>
      </c>
      <c r="H88" s="822">
        <f>'Input-IS Y6'!$C212</f>
        <v>0</v>
      </c>
      <c r="I88" s="822">
        <f>'Input-IS Y7'!$C212</f>
        <v>0</v>
      </c>
      <c r="J88" s="822">
        <f>'Input-IS Y8'!$C212</f>
        <v>0</v>
      </c>
      <c r="K88" s="822">
        <f>'Input-IS Y9'!$C212</f>
        <v>0</v>
      </c>
      <c r="L88" s="822">
        <f>'Input-IS Y10'!$C212</f>
        <v>0</v>
      </c>
      <c r="M88" s="822">
        <f>'Input-IS Y11'!$C212</f>
        <v>0</v>
      </c>
    </row>
    <row r="89" spans="2:13">
      <c r="B89" s="821" t="str">
        <f>IF(Setup!C51=0,"",Setup!C51)</f>
        <v>Board Meetings</v>
      </c>
      <c r="C89" s="822">
        <f>'Input-IS Y1'!$C213</f>
        <v>0</v>
      </c>
      <c r="D89" s="822">
        <f>'Input-IS Y2'!$C213</f>
        <v>0</v>
      </c>
      <c r="E89" s="822">
        <f>'Input-IS Y3'!$C213</f>
        <v>0</v>
      </c>
      <c r="F89" s="822">
        <f>'Input-IS Y4'!$C213</f>
        <v>0</v>
      </c>
      <c r="G89" s="822">
        <f>'Input-IS Y5'!$C213</f>
        <v>0</v>
      </c>
      <c r="H89" s="822">
        <f>'Input-IS Y6'!$C213</f>
        <v>0</v>
      </c>
      <c r="I89" s="822">
        <f>'Input-IS Y7'!$C213</f>
        <v>0</v>
      </c>
      <c r="J89" s="822">
        <f>'Input-IS Y8'!$C213</f>
        <v>0</v>
      </c>
      <c r="K89" s="822">
        <f>'Input-IS Y9'!$C213</f>
        <v>0</v>
      </c>
      <c r="L89" s="822">
        <f>'Input-IS Y10'!$C213</f>
        <v>0</v>
      </c>
      <c r="M89" s="822">
        <f>'Input-IS Y11'!$C213</f>
        <v>0</v>
      </c>
    </row>
    <row r="90" spans="2:13">
      <c r="B90" s="821" t="str">
        <f>IF(Setup!C52=0,"",Setup!C52)</f>
        <v>Equipment</v>
      </c>
      <c r="C90" s="822">
        <f>'Input-IS Y1'!$C214</f>
        <v>0</v>
      </c>
      <c r="D90" s="822">
        <f>'Input-IS Y2'!$C214</f>
        <v>0</v>
      </c>
      <c r="E90" s="822">
        <f>'Input-IS Y3'!$C214</f>
        <v>0</v>
      </c>
      <c r="F90" s="822">
        <f>'Input-IS Y4'!$C214</f>
        <v>0</v>
      </c>
      <c r="G90" s="822">
        <f>'Input-IS Y5'!$C214</f>
        <v>0</v>
      </c>
      <c r="H90" s="822">
        <f>'Input-IS Y6'!$C214</f>
        <v>0</v>
      </c>
      <c r="I90" s="822">
        <f>'Input-IS Y7'!$C214</f>
        <v>0</v>
      </c>
      <c r="J90" s="822">
        <f>'Input-IS Y8'!$C214</f>
        <v>0</v>
      </c>
      <c r="K90" s="822">
        <f>'Input-IS Y9'!$C214</f>
        <v>0</v>
      </c>
      <c r="L90" s="822">
        <f>'Input-IS Y10'!$C214</f>
        <v>0</v>
      </c>
      <c r="M90" s="822">
        <f>'Input-IS Y11'!$C214</f>
        <v>0</v>
      </c>
    </row>
    <row r="91" spans="2:13">
      <c r="B91" s="821" t="str">
        <f>IF(Setup!C53=0,"",Setup!C53)</f>
        <v/>
      </c>
      <c r="C91" s="822">
        <f>'Input-IS Y1'!$C215</f>
        <v>0</v>
      </c>
      <c r="D91" s="822">
        <f>'Input-IS Y2'!$C215</f>
        <v>0</v>
      </c>
      <c r="E91" s="822">
        <f>'Input-IS Y3'!$C215</f>
        <v>0</v>
      </c>
      <c r="F91" s="822">
        <f>'Input-IS Y4'!$C215</f>
        <v>0</v>
      </c>
      <c r="G91" s="822">
        <f>'Input-IS Y5'!$C215</f>
        <v>0</v>
      </c>
      <c r="H91" s="822">
        <f>'Input-IS Y6'!$C215</f>
        <v>0</v>
      </c>
      <c r="I91" s="822">
        <f>'Input-IS Y7'!$C215</f>
        <v>0</v>
      </c>
      <c r="J91" s="822">
        <f>'Input-IS Y8'!$C215</f>
        <v>0</v>
      </c>
      <c r="K91" s="822">
        <f>'Input-IS Y9'!$C215</f>
        <v>0</v>
      </c>
      <c r="L91" s="822">
        <f>'Input-IS Y10'!$C215</f>
        <v>0</v>
      </c>
      <c r="M91" s="822">
        <f>'Input-IS Y11'!$C215</f>
        <v>0</v>
      </c>
    </row>
    <row r="92" spans="2:13">
      <c r="B92" s="821" t="str">
        <f>IF(Setup!C54=0,"",Setup!C54)</f>
        <v/>
      </c>
      <c r="C92" s="822">
        <f>'Input-IS Y1'!$C216</f>
        <v>0</v>
      </c>
      <c r="D92" s="822">
        <f>'Input-IS Y2'!$C216</f>
        <v>0</v>
      </c>
      <c r="E92" s="822">
        <f>'Input-IS Y3'!$C216</f>
        <v>0</v>
      </c>
      <c r="F92" s="822">
        <f>'Input-IS Y4'!$C216</f>
        <v>0</v>
      </c>
      <c r="G92" s="822">
        <f>'Input-IS Y5'!$C216</f>
        <v>0</v>
      </c>
      <c r="H92" s="822">
        <f>'Input-IS Y6'!$C216</f>
        <v>0</v>
      </c>
      <c r="I92" s="822">
        <f>'Input-IS Y7'!$C216</f>
        <v>0</v>
      </c>
      <c r="J92" s="822">
        <f>'Input-IS Y8'!$C216</f>
        <v>0</v>
      </c>
      <c r="K92" s="822">
        <f>'Input-IS Y9'!$C216</f>
        <v>0</v>
      </c>
      <c r="L92" s="822">
        <f>'Input-IS Y10'!$C216</f>
        <v>0</v>
      </c>
      <c r="M92" s="822">
        <f>'Input-IS Y11'!$C216</f>
        <v>0</v>
      </c>
    </row>
    <row r="93" spans="2:13">
      <c r="B93" s="821" t="str">
        <f>IF(Setup!C55=0,"",Setup!C55)</f>
        <v/>
      </c>
      <c r="C93" s="822">
        <f>'Input-IS Y1'!$C217</f>
        <v>0</v>
      </c>
      <c r="D93" s="822">
        <f>'Input-IS Y2'!$C217</f>
        <v>0</v>
      </c>
      <c r="E93" s="822">
        <f>'Input-IS Y3'!$C217</f>
        <v>0</v>
      </c>
      <c r="F93" s="822">
        <f>'Input-IS Y4'!$C217</f>
        <v>0</v>
      </c>
      <c r="G93" s="822">
        <f>'Input-IS Y5'!$C217</f>
        <v>0</v>
      </c>
      <c r="H93" s="822">
        <f>'Input-IS Y6'!$C217</f>
        <v>0</v>
      </c>
      <c r="I93" s="822">
        <f>'Input-IS Y7'!$C217</f>
        <v>0</v>
      </c>
      <c r="J93" s="822">
        <f>'Input-IS Y8'!$C217</f>
        <v>0</v>
      </c>
      <c r="K93" s="822">
        <f>'Input-IS Y9'!$C217</f>
        <v>0</v>
      </c>
      <c r="L93" s="822">
        <f>'Input-IS Y10'!$C217</f>
        <v>0</v>
      </c>
      <c r="M93" s="822">
        <f>'Input-IS Y11'!$C217</f>
        <v>0</v>
      </c>
    </row>
    <row r="94" spans="2:13">
      <c r="B94" s="821" t="str">
        <f>IF(Setup!C56=0,"",Setup!C56)</f>
        <v/>
      </c>
      <c r="C94" s="822">
        <f>'Input-IS Y1'!$C218</f>
        <v>0</v>
      </c>
      <c r="D94" s="822">
        <f>'Input-IS Y2'!$C218</f>
        <v>0</v>
      </c>
      <c r="E94" s="822">
        <f>'Input-IS Y3'!$C218</f>
        <v>0</v>
      </c>
      <c r="F94" s="822">
        <f>'Input-IS Y4'!$C218</f>
        <v>0</v>
      </c>
      <c r="G94" s="822">
        <f>'Input-IS Y5'!$C218</f>
        <v>0</v>
      </c>
      <c r="H94" s="822">
        <f>'Input-IS Y6'!$C218</f>
        <v>0</v>
      </c>
      <c r="I94" s="822">
        <f>'Input-IS Y7'!$C218</f>
        <v>0</v>
      </c>
      <c r="J94" s="822">
        <f>'Input-IS Y8'!$C218</f>
        <v>0</v>
      </c>
      <c r="K94" s="822">
        <f>'Input-IS Y9'!$C218</f>
        <v>0</v>
      </c>
      <c r="L94" s="822">
        <f>'Input-IS Y10'!$C218</f>
        <v>0</v>
      </c>
      <c r="M94" s="822">
        <f>'Input-IS Y11'!$C218</f>
        <v>0</v>
      </c>
    </row>
    <row r="95" spans="2:13">
      <c r="B95" s="821" t="str">
        <f>IF(Setup!C57=0,"",Setup!C57)</f>
        <v/>
      </c>
      <c r="C95" s="822">
        <f>'Input-IS Y1'!$C219</f>
        <v>0</v>
      </c>
      <c r="D95" s="822">
        <f>'Input-IS Y2'!$C219</f>
        <v>0</v>
      </c>
      <c r="E95" s="822">
        <f>'Input-IS Y3'!$C219</f>
        <v>0</v>
      </c>
      <c r="F95" s="822">
        <f>'Input-IS Y4'!$C219</f>
        <v>0</v>
      </c>
      <c r="G95" s="822">
        <f>'Input-IS Y5'!$C219</f>
        <v>0</v>
      </c>
      <c r="H95" s="822">
        <f>'Input-IS Y6'!$C219</f>
        <v>0</v>
      </c>
      <c r="I95" s="822">
        <f>'Input-IS Y7'!$C219</f>
        <v>0</v>
      </c>
      <c r="J95" s="822">
        <f>'Input-IS Y8'!$C219</f>
        <v>0</v>
      </c>
      <c r="K95" s="822">
        <f>'Input-IS Y9'!$C219</f>
        <v>0</v>
      </c>
      <c r="L95" s="822">
        <f>'Input-IS Y10'!$C219</f>
        <v>0</v>
      </c>
      <c r="M95" s="822">
        <f>'Input-IS Y11'!$C219</f>
        <v>0</v>
      </c>
    </row>
    <row r="96" spans="2:13">
      <c r="B96" s="821" t="str">
        <f>IF(Setup!C58=0,"",Setup!C58)</f>
        <v/>
      </c>
      <c r="C96" s="822">
        <f>'Input-IS Y1'!$C220</f>
        <v>0</v>
      </c>
      <c r="D96" s="822">
        <f>'Input-IS Y2'!$C220</f>
        <v>0</v>
      </c>
      <c r="E96" s="822">
        <f>'Input-IS Y3'!$C220</f>
        <v>0</v>
      </c>
      <c r="F96" s="822">
        <f>'Input-IS Y4'!$C220</f>
        <v>0</v>
      </c>
      <c r="G96" s="822">
        <f>'Input-IS Y5'!$C220</f>
        <v>0</v>
      </c>
      <c r="H96" s="822">
        <f>'Input-IS Y6'!$C220</f>
        <v>0</v>
      </c>
      <c r="I96" s="822">
        <f>'Input-IS Y7'!$C220</f>
        <v>0</v>
      </c>
      <c r="J96" s="822">
        <f>'Input-IS Y8'!$C220</f>
        <v>0</v>
      </c>
      <c r="K96" s="822">
        <f>'Input-IS Y9'!$C220</f>
        <v>0</v>
      </c>
      <c r="L96" s="822">
        <f>'Input-IS Y10'!$C220</f>
        <v>0</v>
      </c>
      <c r="M96" s="822">
        <f>'Input-IS Y11'!$C220</f>
        <v>0</v>
      </c>
    </row>
    <row r="97" spans="2:13">
      <c r="B97" s="821" t="str">
        <f>IF(Setup!C59=0,"",Setup!C59)</f>
        <v/>
      </c>
      <c r="C97" s="822">
        <f>'Input-IS Y1'!$C221</f>
        <v>0</v>
      </c>
      <c r="D97" s="822">
        <f>'Input-IS Y2'!$C221</f>
        <v>0</v>
      </c>
      <c r="E97" s="822">
        <f>'Input-IS Y3'!$C221</f>
        <v>0</v>
      </c>
      <c r="F97" s="822">
        <f>'Input-IS Y4'!$C221</f>
        <v>0</v>
      </c>
      <c r="G97" s="822">
        <f>'Input-IS Y5'!$C221</f>
        <v>0</v>
      </c>
      <c r="H97" s="822">
        <f>'Input-IS Y6'!$C221</f>
        <v>0</v>
      </c>
      <c r="I97" s="822">
        <f>'Input-IS Y7'!$C221</f>
        <v>0</v>
      </c>
      <c r="J97" s="822">
        <f>'Input-IS Y8'!$C221</f>
        <v>0</v>
      </c>
      <c r="K97" s="822">
        <f>'Input-IS Y9'!$C221</f>
        <v>0</v>
      </c>
      <c r="L97" s="822">
        <f>'Input-IS Y10'!$C221</f>
        <v>0</v>
      </c>
      <c r="M97" s="822">
        <f>'Input-IS Y11'!$C221</f>
        <v>0</v>
      </c>
    </row>
    <row r="98" spans="2:13">
      <c r="B98" s="821" t="str">
        <f>IF(Setup!C60=0,"",Setup!C60)</f>
        <v/>
      </c>
      <c r="C98" s="822">
        <f>'Input-IS Y1'!$C222</f>
        <v>0</v>
      </c>
      <c r="D98" s="822">
        <f>'Input-IS Y2'!$C222</f>
        <v>0</v>
      </c>
      <c r="E98" s="822">
        <f>'Input-IS Y3'!$C222</f>
        <v>0</v>
      </c>
      <c r="F98" s="822">
        <f>'Input-IS Y4'!$C222</f>
        <v>0</v>
      </c>
      <c r="G98" s="822">
        <f>'Input-IS Y5'!$C222</f>
        <v>0</v>
      </c>
      <c r="H98" s="822">
        <f>'Input-IS Y6'!$C222</f>
        <v>0</v>
      </c>
      <c r="I98" s="822">
        <f>'Input-IS Y7'!$C222</f>
        <v>0</v>
      </c>
      <c r="J98" s="822">
        <f>'Input-IS Y8'!$C222</f>
        <v>0</v>
      </c>
      <c r="K98" s="822">
        <f>'Input-IS Y9'!$C222</f>
        <v>0</v>
      </c>
      <c r="L98" s="822">
        <f>'Input-IS Y10'!$C222</f>
        <v>0</v>
      </c>
      <c r="M98" s="822">
        <f>'Input-IS Y11'!$C222</f>
        <v>0</v>
      </c>
    </row>
    <row r="99" spans="2:13">
      <c r="B99" s="821" t="str">
        <f>IF(Setup!C61=0,"",Setup!C61)</f>
        <v/>
      </c>
      <c r="C99" s="822">
        <f>'Input-IS Y1'!$C223</f>
        <v>0</v>
      </c>
      <c r="D99" s="822">
        <f>'Input-IS Y2'!$C223</f>
        <v>0</v>
      </c>
      <c r="E99" s="822">
        <f>'Input-IS Y3'!$C223</f>
        <v>0</v>
      </c>
      <c r="F99" s="822">
        <f>'Input-IS Y4'!$C223</f>
        <v>0</v>
      </c>
      <c r="G99" s="822">
        <f>'Input-IS Y5'!$C223</f>
        <v>0</v>
      </c>
      <c r="H99" s="822">
        <f>'Input-IS Y6'!$C223</f>
        <v>0</v>
      </c>
      <c r="I99" s="822">
        <f>'Input-IS Y7'!$C223</f>
        <v>0</v>
      </c>
      <c r="J99" s="822">
        <f>'Input-IS Y8'!$C223</f>
        <v>0</v>
      </c>
      <c r="K99" s="822">
        <f>'Input-IS Y9'!$C223</f>
        <v>0</v>
      </c>
      <c r="L99" s="822">
        <f>'Input-IS Y10'!$C223</f>
        <v>0</v>
      </c>
      <c r="M99" s="822">
        <f>'Input-IS Y11'!$C223</f>
        <v>0</v>
      </c>
    </row>
    <row r="100" spans="2:13">
      <c r="B100" s="821" t="str">
        <f>IF(Setup!C62=0,"",Setup!C62)</f>
        <v/>
      </c>
      <c r="C100" s="822">
        <f>'Input-IS Y1'!$C224</f>
        <v>0</v>
      </c>
      <c r="D100" s="822">
        <f>'Input-IS Y2'!$C224</f>
        <v>0</v>
      </c>
      <c r="E100" s="822">
        <f>'Input-IS Y3'!$C224</f>
        <v>0</v>
      </c>
      <c r="F100" s="822">
        <f>'Input-IS Y4'!$C224</f>
        <v>0</v>
      </c>
      <c r="G100" s="822">
        <f>'Input-IS Y5'!$C224</f>
        <v>0</v>
      </c>
      <c r="H100" s="822">
        <f>'Input-IS Y6'!$C224</f>
        <v>0</v>
      </c>
      <c r="I100" s="822">
        <f>'Input-IS Y7'!$C224</f>
        <v>0</v>
      </c>
      <c r="J100" s="822">
        <f>'Input-IS Y8'!$C224</f>
        <v>0</v>
      </c>
      <c r="K100" s="822">
        <f>'Input-IS Y9'!$C224</f>
        <v>0</v>
      </c>
      <c r="L100" s="822">
        <f>'Input-IS Y10'!$C224</f>
        <v>0</v>
      </c>
      <c r="M100" s="822">
        <f>'Input-IS Y11'!$C224</f>
        <v>0</v>
      </c>
    </row>
    <row r="101" spans="2:13">
      <c r="B101" s="821" t="str">
        <f>IF(Setup!C63=0,"",Setup!C63)</f>
        <v/>
      </c>
      <c r="C101" s="822">
        <f>'Input-IS Y1'!$C225</f>
        <v>0</v>
      </c>
      <c r="D101" s="822">
        <f>'Input-IS Y2'!$C225</f>
        <v>0</v>
      </c>
      <c r="E101" s="822">
        <f>'Input-IS Y3'!$C225</f>
        <v>0</v>
      </c>
      <c r="F101" s="822">
        <f>'Input-IS Y4'!$C225</f>
        <v>0</v>
      </c>
      <c r="G101" s="822">
        <f>'Input-IS Y5'!$C225</f>
        <v>0</v>
      </c>
      <c r="H101" s="822">
        <f>'Input-IS Y6'!$C225</f>
        <v>0</v>
      </c>
      <c r="I101" s="822">
        <f>'Input-IS Y7'!$C225</f>
        <v>0</v>
      </c>
      <c r="J101" s="822">
        <f>'Input-IS Y8'!$C225</f>
        <v>0</v>
      </c>
      <c r="K101" s="822">
        <f>'Input-IS Y9'!$C225</f>
        <v>0</v>
      </c>
      <c r="L101" s="822">
        <f>'Input-IS Y10'!$C225</f>
        <v>0</v>
      </c>
      <c r="M101" s="822">
        <f>'Input-IS Y11'!$C225</f>
        <v>0</v>
      </c>
    </row>
    <row r="102" spans="2:13">
      <c r="B102" s="821" t="str">
        <f>IF(Setup!C64=0,"",Setup!C64)</f>
        <v/>
      </c>
      <c r="C102" s="822">
        <f>'Input-IS Y1'!$C226</f>
        <v>0</v>
      </c>
      <c r="D102" s="822">
        <f>'Input-IS Y2'!$C226</f>
        <v>0</v>
      </c>
      <c r="E102" s="822">
        <f>'Input-IS Y3'!$C226</f>
        <v>0</v>
      </c>
      <c r="F102" s="822">
        <f>'Input-IS Y4'!$C226</f>
        <v>0</v>
      </c>
      <c r="G102" s="822">
        <f>'Input-IS Y5'!$C226</f>
        <v>0</v>
      </c>
      <c r="H102" s="822">
        <f>'Input-IS Y6'!$C226</f>
        <v>0</v>
      </c>
      <c r="I102" s="822">
        <f>'Input-IS Y7'!$C226</f>
        <v>0</v>
      </c>
      <c r="J102" s="822">
        <f>'Input-IS Y8'!$C226</f>
        <v>0</v>
      </c>
      <c r="K102" s="822">
        <f>'Input-IS Y9'!$C226</f>
        <v>0</v>
      </c>
      <c r="L102" s="822">
        <f>'Input-IS Y10'!$C226</f>
        <v>0</v>
      </c>
      <c r="M102" s="822">
        <f>'Input-IS Y11'!$C226</f>
        <v>0</v>
      </c>
    </row>
    <row r="103" spans="2:13">
      <c r="B103" s="821" t="str">
        <f>IF(Setup!C65=0,"",Setup!C65)</f>
        <v/>
      </c>
      <c r="C103" s="822">
        <f>'Input-IS Y1'!$C227</f>
        <v>0</v>
      </c>
      <c r="D103" s="822">
        <f>'Input-IS Y2'!$C227</f>
        <v>0</v>
      </c>
      <c r="E103" s="822">
        <f>'Input-IS Y3'!$C227</f>
        <v>0</v>
      </c>
      <c r="F103" s="822">
        <f>'Input-IS Y4'!$C227</f>
        <v>0</v>
      </c>
      <c r="G103" s="822">
        <f>'Input-IS Y5'!$C227</f>
        <v>0</v>
      </c>
      <c r="H103" s="822">
        <f>'Input-IS Y6'!$C227</f>
        <v>0</v>
      </c>
      <c r="I103" s="822">
        <f>'Input-IS Y7'!$C227</f>
        <v>0</v>
      </c>
      <c r="J103" s="822">
        <f>'Input-IS Y8'!$C227</f>
        <v>0</v>
      </c>
      <c r="K103" s="822">
        <f>'Input-IS Y9'!$C227</f>
        <v>0</v>
      </c>
      <c r="L103" s="822">
        <f>'Input-IS Y10'!$C227</f>
        <v>0</v>
      </c>
      <c r="M103" s="822">
        <f>'Input-IS Y11'!$C227</f>
        <v>0</v>
      </c>
    </row>
    <row r="104" spans="2:13">
      <c r="B104" s="821" t="str">
        <f>IF(Setup!C66=0,"",Setup!C66)</f>
        <v/>
      </c>
      <c r="C104" s="822">
        <f>'Input-IS Y1'!$C228</f>
        <v>0</v>
      </c>
      <c r="D104" s="822">
        <f>'Input-IS Y2'!$C228</f>
        <v>0</v>
      </c>
      <c r="E104" s="822">
        <f>'Input-IS Y3'!$C228</f>
        <v>0</v>
      </c>
      <c r="F104" s="822">
        <f>'Input-IS Y4'!$C228</f>
        <v>0</v>
      </c>
      <c r="G104" s="822">
        <f>'Input-IS Y5'!$C228</f>
        <v>0</v>
      </c>
      <c r="H104" s="822">
        <f>'Input-IS Y6'!$C228</f>
        <v>0</v>
      </c>
      <c r="I104" s="822">
        <f>'Input-IS Y7'!$C228</f>
        <v>0</v>
      </c>
      <c r="J104" s="822">
        <f>'Input-IS Y8'!$C228</f>
        <v>0</v>
      </c>
      <c r="K104" s="822">
        <f>'Input-IS Y9'!$C228</f>
        <v>0</v>
      </c>
      <c r="L104" s="822">
        <f>'Input-IS Y10'!$C228</f>
        <v>0</v>
      </c>
      <c r="M104" s="822">
        <f>'Input-IS Y11'!$C228</f>
        <v>0</v>
      </c>
    </row>
    <row r="105" spans="2:13">
      <c r="B105" s="821" t="str">
        <f>IF(Setup!C67=0,"",Setup!C67)</f>
        <v/>
      </c>
      <c r="C105" s="822">
        <f>'Input-IS Y1'!$C229</f>
        <v>0</v>
      </c>
      <c r="D105" s="822">
        <f>'Input-IS Y2'!$C229</f>
        <v>0</v>
      </c>
      <c r="E105" s="822">
        <f>'Input-IS Y3'!$C229</f>
        <v>0</v>
      </c>
      <c r="F105" s="822">
        <f>'Input-IS Y4'!$C229</f>
        <v>0</v>
      </c>
      <c r="G105" s="822">
        <f>'Input-IS Y5'!$C229</f>
        <v>0</v>
      </c>
      <c r="H105" s="822">
        <f>'Input-IS Y6'!$C229</f>
        <v>0</v>
      </c>
      <c r="I105" s="822">
        <f>'Input-IS Y7'!$C229</f>
        <v>0</v>
      </c>
      <c r="J105" s="822">
        <f>'Input-IS Y8'!$C229</f>
        <v>0</v>
      </c>
      <c r="K105" s="822">
        <f>'Input-IS Y9'!$C229</f>
        <v>0</v>
      </c>
      <c r="L105" s="822">
        <f>'Input-IS Y10'!$C229</f>
        <v>0</v>
      </c>
      <c r="M105" s="822">
        <f>'Input-IS Y11'!$C229</f>
        <v>0</v>
      </c>
    </row>
    <row r="106" spans="2:13">
      <c r="B106" s="821" t="str">
        <f>IF(Setup!C68=0,"",Setup!C68)</f>
        <v/>
      </c>
      <c r="C106" s="822">
        <f>'Input-IS Y1'!$C230</f>
        <v>0</v>
      </c>
      <c r="D106" s="822">
        <f>'Input-IS Y2'!$C230</f>
        <v>0</v>
      </c>
      <c r="E106" s="822">
        <f>'Input-IS Y3'!$C230</f>
        <v>0</v>
      </c>
      <c r="F106" s="822">
        <f>'Input-IS Y4'!$C230</f>
        <v>0</v>
      </c>
      <c r="G106" s="822">
        <f>'Input-IS Y5'!$C230</f>
        <v>0</v>
      </c>
      <c r="H106" s="822">
        <f>'Input-IS Y6'!$C230</f>
        <v>0</v>
      </c>
      <c r="I106" s="822">
        <f>'Input-IS Y7'!$C230</f>
        <v>0</v>
      </c>
      <c r="J106" s="822">
        <f>'Input-IS Y8'!$C230</f>
        <v>0</v>
      </c>
      <c r="K106" s="822">
        <f>'Input-IS Y9'!$C230</f>
        <v>0</v>
      </c>
      <c r="L106" s="822">
        <f>'Input-IS Y10'!$C230</f>
        <v>0</v>
      </c>
      <c r="M106" s="822">
        <f>'Input-IS Y11'!$C230</f>
        <v>0</v>
      </c>
    </row>
    <row r="107" spans="2:13">
      <c r="B107" s="821" t="str">
        <f>IF(Setup!C69=0,"",Setup!C69)</f>
        <v/>
      </c>
      <c r="C107" s="822">
        <f>'Input-IS Y1'!$C231</f>
        <v>0</v>
      </c>
      <c r="D107" s="822">
        <f>'Input-IS Y2'!$C231</f>
        <v>0</v>
      </c>
      <c r="E107" s="822">
        <f>'Input-IS Y3'!$C231</f>
        <v>0</v>
      </c>
      <c r="F107" s="822">
        <f>'Input-IS Y4'!$C231</f>
        <v>0</v>
      </c>
      <c r="G107" s="822">
        <f>'Input-IS Y5'!$C231</f>
        <v>0</v>
      </c>
      <c r="H107" s="822">
        <f>'Input-IS Y6'!$C231</f>
        <v>0</v>
      </c>
      <c r="I107" s="822">
        <f>'Input-IS Y7'!$C231</f>
        <v>0</v>
      </c>
      <c r="J107" s="822">
        <f>'Input-IS Y8'!$C231</f>
        <v>0</v>
      </c>
      <c r="K107" s="822">
        <f>'Input-IS Y9'!$C231</f>
        <v>0</v>
      </c>
      <c r="L107" s="822">
        <f>'Input-IS Y10'!$C231</f>
        <v>0</v>
      </c>
      <c r="M107" s="822">
        <f>'Input-IS Y11'!$C231</f>
        <v>0</v>
      </c>
    </row>
    <row r="108" spans="2:13">
      <c r="B108" s="821" t="str">
        <f>IF(Setup!C70=0,"",Setup!C70)</f>
        <v/>
      </c>
      <c r="C108" s="822">
        <f>'Input-IS Y1'!$C232</f>
        <v>0</v>
      </c>
      <c r="D108" s="822">
        <f>'Input-IS Y2'!$C232</f>
        <v>0</v>
      </c>
      <c r="E108" s="822">
        <f>'Input-IS Y3'!$C232</f>
        <v>0</v>
      </c>
      <c r="F108" s="822">
        <f>'Input-IS Y4'!$C232</f>
        <v>0</v>
      </c>
      <c r="G108" s="822">
        <f>'Input-IS Y5'!$C232</f>
        <v>0</v>
      </c>
      <c r="H108" s="822">
        <f>'Input-IS Y6'!$C232</f>
        <v>0</v>
      </c>
      <c r="I108" s="822">
        <f>'Input-IS Y7'!$C232</f>
        <v>0</v>
      </c>
      <c r="J108" s="822">
        <f>'Input-IS Y8'!$C232</f>
        <v>0</v>
      </c>
      <c r="K108" s="822">
        <f>'Input-IS Y9'!$C232</f>
        <v>0</v>
      </c>
      <c r="L108" s="822">
        <f>'Input-IS Y10'!$C232</f>
        <v>0</v>
      </c>
      <c r="M108" s="822">
        <f>'Input-IS Y11'!$C232</f>
        <v>0</v>
      </c>
    </row>
    <row r="109" spans="2:13">
      <c r="B109" s="821" t="str">
        <f>IF(Setup!C71=0,"",Setup!C71)</f>
        <v/>
      </c>
      <c r="C109" s="822">
        <f>'Input-IS Y1'!$C233</f>
        <v>0</v>
      </c>
      <c r="D109" s="822">
        <f>'Input-IS Y2'!$C233</f>
        <v>0</v>
      </c>
      <c r="E109" s="822">
        <f>'Input-IS Y3'!$C233</f>
        <v>0</v>
      </c>
      <c r="F109" s="822">
        <f>'Input-IS Y4'!$C233</f>
        <v>0</v>
      </c>
      <c r="G109" s="822">
        <f>'Input-IS Y5'!$C233</f>
        <v>0</v>
      </c>
      <c r="H109" s="822">
        <f>'Input-IS Y6'!$C233</f>
        <v>0</v>
      </c>
      <c r="I109" s="822">
        <f>'Input-IS Y7'!$C233</f>
        <v>0</v>
      </c>
      <c r="J109" s="822">
        <f>'Input-IS Y8'!$C233</f>
        <v>0</v>
      </c>
      <c r="K109" s="822">
        <f>'Input-IS Y9'!$C233</f>
        <v>0</v>
      </c>
      <c r="L109" s="822">
        <f>'Input-IS Y10'!$C233</f>
        <v>0</v>
      </c>
      <c r="M109" s="822">
        <f>'Input-IS Y11'!$C233</f>
        <v>0</v>
      </c>
    </row>
    <row r="110" spans="2:13">
      <c r="B110" s="821" t="str">
        <f>IF(Setup!C72=0,"",Setup!C72)</f>
        <v/>
      </c>
      <c r="C110" s="822">
        <f>'Input-IS Y1'!$C234</f>
        <v>0</v>
      </c>
      <c r="D110" s="822">
        <f>'Input-IS Y2'!$C234</f>
        <v>0</v>
      </c>
      <c r="E110" s="822">
        <f>'Input-IS Y3'!$C234</f>
        <v>0</v>
      </c>
      <c r="F110" s="822">
        <f>'Input-IS Y4'!$C234</f>
        <v>0</v>
      </c>
      <c r="G110" s="822">
        <f>'Input-IS Y5'!$C234</f>
        <v>0</v>
      </c>
      <c r="H110" s="822">
        <f>'Input-IS Y6'!$C234</f>
        <v>0</v>
      </c>
      <c r="I110" s="822">
        <f>'Input-IS Y7'!$C234</f>
        <v>0</v>
      </c>
      <c r="J110" s="822">
        <f>'Input-IS Y8'!$C234</f>
        <v>0</v>
      </c>
      <c r="K110" s="822">
        <f>'Input-IS Y9'!$C234</f>
        <v>0</v>
      </c>
      <c r="L110" s="822">
        <f>'Input-IS Y10'!$C234</f>
        <v>0</v>
      </c>
      <c r="M110" s="822">
        <f>'Input-IS Y11'!$C234</f>
        <v>0</v>
      </c>
    </row>
    <row r="111" spans="2:13">
      <c r="B111" s="821" t="str">
        <f>IF(Setup!C73=0,"",Setup!C73)</f>
        <v/>
      </c>
      <c r="C111" s="822">
        <f>'Input-IS Y1'!$C235</f>
        <v>0</v>
      </c>
      <c r="D111" s="822">
        <f>'Input-IS Y2'!$C235</f>
        <v>0</v>
      </c>
      <c r="E111" s="822">
        <f>'Input-IS Y3'!$C235</f>
        <v>0</v>
      </c>
      <c r="F111" s="822">
        <f>'Input-IS Y4'!$C235</f>
        <v>0</v>
      </c>
      <c r="G111" s="822">
        <f>'Input-IS Y5'!$C235</f>
        <v>0</v>
      </c>
      <c r="H111" s="822">
        <f>'Input-IS Y6'!$C235</f>
        <v>0</v>
      </c>
      <c r="I111" s="822">
        <f>'Input-IS Y7'!$C235</f>
        <v>0</v>
      </c>
      <c r="J111" s="822">
        <f>'Input-IS Y8'!$C235</f>
        <v>0</v>
      </c>
      <c r="K111" s="822">
        <f>'Input-IS Y9'!$C235</f>
        <v>0</v>
      </c>
      <c r="L111" s="822">
        <f>'Input-IS Y10'!$C235</f>
        <v>0</v>
      </c>
      <c r="M111" s="822">
        <f>'Input-IS Y11'!$C235</f>
        <v>0</v>
      </c>
    </row>
    <row r="112" spans="2:13">
      <c r="B112" s="821" t="str">
        <f>IF(Setup!C74=0,"",Setup!C74)</f>
        <v/>
      </c>
      <c r="C112" s="822">
        <f>'Input-IS Y1'!$C236</f>
        <v>0</v>
      </c>
      <c r="D112" s="822">
        <f>'Input-IS Y2'!$C236</f>
        <v>0</v>
      </c>
      <c r="E112" s="822">
        <f>'Input-IS Y3'!$C236</f>
        <v>0</v>
      </c>
      <c r="F112" s="822">
        <f>'Input-IS Y4'!$C236</f>
        <v>0</v>
      </c>
      <c r="G112" s="822">
        <f>'Input-IS Y5'!$C236</f>
        <v>0</v>
      </c>
      <c r="H112" s="822">
        <f>'Input-IS Y6'!$C236</f>
        <v>0</v>
      </c>
      <c r="I112" s="822">
        <f>'Input-IS Y7'!$C236</f>
        <v>0</v>
      </c>
      <c r="J112" s="822">
        <f>'Input-IS Y8'!$C236</f>
        <v>0</v>
      </c>
      <c r="K112" s="822">
        <f>'Input-IS Y9'!$C236</f>
        <v>0</v>
      </c>
      <c r="L112" s="822">
        <f>'Input-IS Y10'!$C236</f>
        <v>0</v>
      </c>
      <c r="M112" s="822">
        <f>'Input-IS Y11'!$C236</f>
        <v>0</v>
      </c>
    </row>
    <row r="113" spans="2:13">
      <c r="B113" s="821" t="str">
        <f>IF(Setup!C75=0,"",Setup!C75)</f>
        <v/>
      </c>
      <c r="C113" s="822">
        <f>'Input-IS Y1'!$C237</f>
        <v>0</v>
      </c>
      <c r="D113" s="822">
        <f>'Input-IS Y2'!$C237</f>
        <v>0</v>
      </c>
      <c r="E113" s="822">
        <f>'Input-IS Y3'!$C237</f>
        <v>0</v>
      </c>
      <c r="F113" s="822">
        <f>'Input-IS Y4'!$C237</f>
        <v>0</v>
      </c>
      <c r="G113" s="822">
        <f>'Input-IS Y5'!$C237</f>
        <v>0</v>
      </c>
      <c r="H113" s="822">
        <f>'Input-IS Y6'!$C237</f>
        <v>0</v>
      </c>
      <c r="I113" s="822">
        <f>'Input-IS Y7'!$C237</f>
        <v>0</v>
      </c>
      <c r="J113" s="822">
        <f>'Input-IS Y8'!$C237</f>
        <v>0</v>
      </c>
      <c r="K113" s="822">
        <f>'Input-IS Y9'!$C237</f>
        <v>0</v>
      </c>
      <c r="L113" s="822">
        <f>'Input-IS Y10'!$C237</f>
        <v>0</v>
      </c>
      <c r="M113" s="822">
        <f>'Input-IS Y11'!$C237</f>
        <v>0</v>
      </c>
    </row>
    <row r="114" spans="2:13">
      <c r="B114" s="821" t="str">
        <f>IF(Setup!C76=0,"",Setup!C76)</f>
        <v/>
      </c>
      <c r="C114" s="822">
        <f>'Input-IS Y1'!$C238</f>
        <v>0</v>
      </c>
      <c r="D114" s="822">
        <f>'Input-IS Y2'!$C238</f>
        <v>0</v>
      </c>
      <c r="E114" s="822">
        <f>'Input-IS Y3'!$C238</f>
        <v>0</v>
      </c>
      <c r="F114" s="822">
        <f>'Input-IS Y4'!$C238</f>
        <v>0</v>
      </c>
      <c r="G114" s="822">
        <f>'Input-IS Y5'!$C238</f>
        <v>0</v>
      </c>
      <c r="H114" s="822">
        <f>'Input-IS Y6'!$C238</f>
        <v>0</v>
      </c>
      <c r="I114" s="822">
        <f>'Input-IS Y7'!$C238</f>
        <v>0</v>
      </c>
      <c r="J114" s="822">
        <f>'Input-IS Y8'!$C238</f>
        <v>0</v>
      </c>
      <c r="K114" s="822">
        <f>'Input-IS Y9'!$C238</f>
        <v>0</v>
      </c>
      <c r="L114" s="822">
        <f>'Input-IS Y10'!$C238</f>
        <v>0</v>
      </c>
      <c r="M114" s="822">
        <f>'Input-IS Y11'!$C238</f>
        <v>0</v>
      </c>
    </row>
    <row r="115" spans="2:13">
      <c r="B115" s="821" t="str">
        <f>IF(Setup!C77=0,"",Setup!C77)</f>
        <v/>
      </c>
      <c r="C115" s="822">
        <f>'Input-IS Y1'!$C239</f>
        <v>0</v>
      </c>
      <c r="D115" s="822">
        <f>'Input-IS Y2'!$C239</f>
        <v>0</v>
      </c>
      <c r="E115" s="822">
        <f>'Input-IS Y3'!$C239</f>
        <v>0</v>
      </c>
      <c r="F115" s="822">
        <f>'Input-IS Y4'!$C239</f>
        <v>0</v>
      </c>
      <c r="G115" s="822">
        <f>'Input-IS Y5'!$C239</f>
        <v>0</v>
      </c>
      <c r="H115" s="822">
        <f>'Input-IS Y6'!$C239</f>
        <v>0</v>
      </c>
      <c r="I115" s="822">
        <f>'Input-IS Y7'!$C239</f>
        <v>0</v>
      </c>
      <c r="J115" s="822">
        <f>'Input-IS Y8'!$C239</f>
        <v>0</v>
      </c>
      <c r="K115" s="822">
        <f>'Input-IS Y9'!$C239</f>
        <v>0</v>
      </c>
      <c r="L115" s="822">
        <f>'Input-IS Y10'!$C239</f>
        <v>0</v>
      </c>
      <c r="M115" s="822">
        <f>'Input-IS Y11'!$C239</f>
        <v>0</v>
      </c>
    </row>
    <row r="116" spans="2:13">
      <c r="B116" s="821" t="str">
        <f>IF(Setup!C78=0,"",Setup!C78)</f>
        <v/>
      </c>
      <c r="C116" s="822">
        <f>'Input-IS Y1'!$C240</f>
        <v>0</v>
      </c>
      <c r="D116" s="822">
        <f>'Input-IS Y2'!$C240</f>
        <v>0</v>
      </c>
      <c r="E116" s="822">
        <f>'Input-IS Y3'!$C240</f>
        <v>0</v>
      </c>
      <c r="F116" s="822">
        <f>'Input-IS Y4'!$C240</f>
        <v>0</v>
      </c>
      <c r="G116" s="822">
        <f>'Input-IS Y5'!$C240</f>
        <v>0</v>
      </c>
      <c r="H116" s="822">
        <f>'Input-IS Y6'!$C240</f>
        <v>0</v>
      </c>
      <c r="I116" s="822">
        <f>'Input-IS Y7'!$C240</f>
        <v>0</v>
      </c>
      <c r="J116" s="822">
        <f>'Input-IS Y8'!$C240</f>
        <v>0</v>
      </c>
      <c r="K116" s="822">
        <f>'Input-IS Y9'!$C240</f>
        <v>0</v>
      </c>
      <c r="L116" s="822">
        <f>'Input-IS Y10'!$C240</f>
        <v>0</v>
      </c>
      <c r="M116" s="822">
        <f>'Input-IS Y11'!$C240</f>
        <v>0</v>
      </c>
    </row>
    <row r="117" spans="2:13">
      <c r="B117" s="821" t="str">
        <f>IF(Setup!C79=0,"",Setup!C79)</f>
        <v/>
      </c>
      <c r="C117" s="822">
        <f>'Input-IS Y1'!$C241</f>
        <v>0</v>
      </c>
      <c r="D117" s="822">
        <f>'Input-IS Y2'!$C241</f>
        <v>0</v>
      </c>
      <c r="E117" s="822">
        <f>'Input-IS Y3'!$C241</f>
        <v>0</v>
      </c>
      <c r="F117" s="822">
        <f>'Input-IS Y4'!$C241</f>
        <v>0</v>
      </c>
      <c r="G117" s="822">
        <f>'Input-IS Y5'!$C241</f>
        <v>0</v>
      </c>
      <c r="H117" s="822">
        <f>'Input-IS Y6'!$C241</f>
        <v>0</v>
      </c>
      <c r="I117" s="822">
        <f>'Input-IS Y7'!$C241</f>
        <v>0</v>
      </c>
      <c r="J117" s="822">
        <f>'Input-IS Y8'!$C241</f>
        <v>0</v>
      </c>
      <c r="K117" s="822">
        <f>'Input-IS Y9'!$C241</f>
        <v>0</v>
      </c>
      <c r="L117" s="822">
        <f>'Input-IS Y10'!$C241</f>
        <v>0</v>
      </c>
      <c r="M117" s="822">
        <f>'Input-IS Y11'!$C241</f>
        <v>0</v>
      </c>
    </row>
    <row r="118" spans="2:13">
      <c r="B118" s="821" t="str">
        <f>IF(Setup!C80=0,"",Setup!C80)</f>
        <v/>
      </c>
      <c r="C118" s="822">
        <f>'Input-IS Y1'!$C242</f>
        <v>0</v>
      </c>
      <c r="D118" s="822">
        <f>'Input-IS Y2'!$C242</f>
        <v>0</v>
      </c>
      <c r="E118" s="822">
        <f>'Input-IS Y3'!$C242</f>
        <v>0</v>
      </c>
      <c r="F118" s="822">
        <f>'Input-IS Y4'!$C242</f>
        <v>0</v>
      </c>
      <c r="G118" s="822">
        <f>'Input-IS Y5'!$C242</f>
        <v>0</v>
      </c>
      <c r="H118" s="822">
        <f>'Input-IS Y6'!$C242</f>
        <v>0</v>
      </c>
      <c r="I118" s="822">
        <f>'Input-IS Y7'!$C242</f>
        <v>0</v>
      </c>
      <c r="J118" s="822">
        <f>'Input-IS Y8'!$C242</f>
        <v>0</v>
      </c>
      <c r="K118" s="822">
        <f>'Input-IS Y9'!$C242</f>
        <v>0</v>
      </c>
      <c r="L118" s="822">
        <f>'Input-IS Y10'!$C242</f>
        <v>0</v>
      </c>
      <c r="M118" s="822">
        <f>'Input-IS Y11'!$C242</f>
        <v>0</v>
      </c>
    </row>
    <row r="119" spans="2:13">
      <c r="B119" s="821" t="str">
        <f>IF(Setup!C81=0,"",Setup!C81)</f>
        <v/>
      </c>
      <c r="C119" s="822">
        <f>'Input-IS Y1'!$C243</f>
        <v>0</v>
      </c>
      <c r="D119" s="822">
        <f>'Input-IS Y2'!$C243</f>
        <v>0</v>
      </c>
      <c r="E119" s="822">
        <f>'Input-IS Y3'!$C243</f>
        <v>0</v>
      </c>
      <c r="F119" s="822">
        <f>'Input-IS Y4'!$C243</f>
        <v>0</v>
      </c>
      <c r="G119" s="822">
        <f>'Input-IS Y5'!$C243</f>
        <v>0</v>
      </c>
      <c r="H119" s="822">
        <f>'Input-IS Y6'!$C243</f>
        <v>0</v>
      </c>
      <c r="I119" s="822">
        <f>'Input-IS Y7'!$C243</f>
        <v>0</v>
      </c>
      <c r="J119" s="822">
        <f>'Input-IS Y8'!$C243</f>
        <v>0</v>
      </c>
      <c r="K119" s="822">
        <f>'Input-IS Y9'!$C243</f>
        <v>0</v>
      </c>
      <c r="L119" s="822">
        <f>'Input-IS Y10'!$C243</f>
        <v>0</v>
      </c>
      <c r="M119" s="822">
        <f>'Input-IS Y11'!$C243</f>
        <v>0</v>
      </c>
    </row>
    <row r="120" spans="2:13">
      <c r="B120" s="821" t="str">
        <f>IF(Setup!C82=0,"",Setup!C82)</f>
        <v/>
      </c>
      <c r="C120" s="822">
        <f>'Input-IS Y1'!$C244</f>
        <v>0</v>
      </c>
      <c r="D120" s="822">
        <f>'Input-IS Y2'!$C244</f>
        <v>0</v>
      </c>
      <c r="E120" s="822">
        <f>'Input-IS Y3'!$C244</f>
        <v>0</v>
      </c>
      <c r="F120" s="822">
        <f>'Input-IS Y4'!$C244</f>
        <v>0</v>
      </c>
      <c r="G120" s="822">
        <f>'Input-IS Y5'!$C244</f>
        <v>0</v>
      </c>
      <c r="H120" s="822">
        <f>'Input-IS Y6'!$C244</f>
        <v>0</v>
      </c>
      <c r="I120" s="822">
        <f>'Input-IS Y7'!$C244</f>
        <v>0</v>
      </c>
      <c r="J120" s="822">
        <f>'Input-IS Y8'!$C244</f>
        <v>0</v>
      </c>
      <c r="K120" s="822">
        <f>'Input-IS Y9'!$C244</f>
        <v>0</v>
      </c>
      <c r="L120" s="822">
        <f>'Input-IS Y10'!$C244</f>
        <v>0</v>
      </c>
      <c r="M120" s="822">
        <f>'Input-IS Y11'!$C244</f>
        <v>0</v>
      </c>
    </row>
    <row r="121" spans="2:13">
      <c r="B121" s="821" t="str">
        <f>IF(Setup!C83=0,"",Setup!C83)</f>
        <v/>
      </c>
      <c r="C121" s="822">
        <f>'Input-IS Y1'!$C245</f>
        <v>0</v>
      </c>
      <c r="D121" s="822">
        <f>'Input-IS Y2'!$C245</f>
        <v>0</v>
      </c>
      <c r="E121" s="822">
        <f>'Input-IS Y3'!$C245</f>
        <v>0</v>
      </c>
      <c r="F121" s="822">
        <f>'Input-IS Y4'!$C245</f>
        <v>0</v>
      </c>
      <c r="G121" s="822">
        <f>'Input-IS Y5'!$C245</f>
        <v>0</v>
      </c>
      <c r="H121" s="822">
        <f>'Input-IS Y6'!$C245</f>
        <v>0</v>
      </c>
      <c r="I121" s="822">
        <f>'Input-IS Y7'!$C245</f>
        <v>0</v>
      </c>
      <c r="J121" s="822">
        <f>'Input-IS Y8'!$C245</f>
        <v>0</v>
      </c>
      <c r="K121" s="822">
        <f>'Input-IS Y9'!$C245</f>
        <v>0</v>
      </c>
      <c r="L121" s="822">
        <f>'Input-IS Y10'!$C245</f>
        <v>0</v>
      </c>
      <c r="M121" s="822">
        <f>'Input-IS Y11'!$C245</f>
        <v>0</v>
      </c>
    </row>
    <row r="122" spans="2:13">
      <c r="B122" s="821" t="str">
        <f>IF(Setup!C84=0,"",Setup!C84)</f>
        <v/>
      </c>
      <c r="C122" s="822">
        <f>'Input-IS Y1'!$C246</f>
        <v>0</v>
      </c>
      <c r="D122" s="822">
        <f>'Input-IS Y2'!$C246</f>
        <v>0</v>
      </c>
      <c r="E122" s="822">
        <f>'Input-IS Y3'!$C246</f>
        <v>0</v>
      </c>
      <c r="F122" s="822">
        <f>'Input-IS Y4'!$C246</f>
        <v>0</v>
      </c>
      <c r="G122" s="822">
        <f>'Input-IS Y5'!$C246</f>
        <v>0</v>
      </c>
      <c r="H122" s="822">
        <f>'Input-IS Y6'!$C246</f>
        <v>0</v>
      </c>
      <c r="I122" s="822">
        <f>'Input-IS Y7'!$C246</f>
        <v>0</v>
      </c>
      <c r="J122" s="822">
        <f>'Input-IS Y8'!$C246</f>
        <v>0</v>
      </c>
      <c r="K122" s="822">
        <f>'Input-IS Y9'!$C246</f>
        <v>0</v>
      </c>
      <c r="L122" s="822">
        <f>'Input-IS Y10'!$C246</f>
        <v>0</v>
      </c>
      <c r="M122" s="822">
        <f>'Input-IS Y11'!$C246</f>
        <v>0</v>
      </c>
    </row>
    <row r="123" spans="2:13">
      <c r="B123" s="821" t="str">
        <f>IF(Setup!C85=0,"",Setup!C85)</f>
        <v/>
      </c>
      <c r="C123" s="822">
        <f>'Input-IS Y1'!$C247</f>
        <v>0</v>
      </c>
      <c r="D123" s="822">
        <f>'Input-IS Y2'!$C247</f>
        <v>0</v>
      </c>
      <c r="E123" s="822">
        <f>'Input-IS Y3'!$C247</f>
        <v>0</v>
      </c>
      <c r="F123" s="822">
        <f>'Input-IS Y4'!$C247</f>
        <v>0</v>
      </c>
      <c r="G123" s="822">
        <f>'Input-IS Y5'!$C247</f>
        <v>0</v>
      </c>
      <c r="H123" s="822">
        <f>'Input-IS Y6'!$C247</f>
        <v>0</v>
      </c>
      <c r="I123" s="822">
        <f>'Input-IS Y7'!$C247</f>
        <v>0</v>
      </c>
      <c r="J123" s="822">
        <f>'Input-IS Y8'!$C247</f>
        <v>0</v>
      </c>
      <c r="K123" s="822">
        <f>'Input-IS Y9'!$C247</f>
        <v>0</v>
      </c>
      <c r="L123" s="822">
        <f>'Input-IS Y10'!$C247</f>
        <v>0</v>
      </c>
      <c r="M123" s="822">
        <f>'Input-IS Y11'!$C247</f>
        <v>0</v>
      </c>
    </row>
    <row r="124" spans="2:13">
      <c r="B124" s="821" t="str">
        <f>IF(Setup!C86=0,"",Setup!C86)</f>
        <v/>
      </c>
      <c r="C124" s="822">
        <f>'Input-IS Y1'!$C248</f>
        <v>0</v>
      </c>
      <c r="D124" s="822">
        <f>'Input-IS Y2'!$C248</f>
        <v>0</v>
      </c>
      <c r="E124" s="822">
        <f>'Input-IS Y3'!$C248</f>
        <v>0</v>
      </c>
      <c r="F124" s="822">
        <f>'Input-IS Y4'!$C248</f>
        <v>0</v>
      </c>
      <c r="G124" s="822">
        <f>'Input-IS Y5'!$C248</f>
        <v>0</v>
      </c>
      <c r="H124" s="822">
        <f>'Input-IS Y6'!$C248</f>
        <v>0</v>
      </c>
      <c r="I124" s="822">
        <f>'Input-IS Y7'!$C248</f>
        <v>0</v>
      </c>
      <c r="J124" s="822">
        <f>'Input-IS Y8'!$C248</f>
        <v>0</v>
      </c>
      <c r="K124" s="822">
        <f>'Input-IS Y9'!$C248</f>
        <v>0</v>
      </c>
      <c r="L124" s="822">
        <f>'Input-IS Y10'!$C248</f>
        <v>0</v>
      </c>
      <c r="M124" s="822">
        <f>'Input-IS Y11'!$C248</f>
        <v>0</v>
      </c>
    </row>
    <row r="125" spans="2:13">
      <c r="B125" s="821" t="str">
        <f>IF(Setup!C87=0,"",Setup!C87)</f>
        <v/>
      </c>
      <c r="C125" s="822">
        <f>'Input-IS Y1'!$C249</f>
        <v>0</v>
      </c>
      <c r="D125" s="822">
        <f>'Input-IS Y2'!$C249</f>
        <v>0</v>
      </c>
      <c r="E125" s="822">
        <f>'Input-IS Y3'!$C249</f>
        <v>0</v>
      </c>
      <c r="F125" s="822">
        <f>'Input-IS Y4'!$C249</f>
        <v>0</v>
      </c>
      <c r="G125" s="822">
        <f>'Input-IS Y5'!$C249</f>
        <v>0</v>
      </c>
      <c r="H125" s="822">
        <f>'Input-IS Y6'!$C249</f>
        <v>0</v>
      </c>
      <c r="I125" s="822">
        <f>'Input-IS Y7'!$C249</f>
        <v>0</v>
      </c>
      <c r="J125" s="822">
        <f>'Input-IS Y8'!$C249</f>
        <v>0</v>
      </c>
      <c r="K125" s="822">
        <f>'Input-IS Y9'!$C249</f>
        <v>0</v>
      </c>
      <c r="L125" s="822">
        <f>'Input-IS Y10'!$C249</f>
        <v>0</v>
      </c>
      <c r="M125" s="822">
        <f>'Input-IS Y11'!$C249</f>
        <v>0</v>
      </c>
    </row>
    <row r="126" spans="2:13">
      <c r="B126" s="821" t="str">
        <f>IF(Setup!C88=0,"",Setup!C88)</f>
        <v/>
      </c>
      <c r="C126" s="822">
        <f>'Input-IS Y1'!$C250</f>
        <v>0</v>
      </c>
      <c r="D126" s="822">
        <f>'Input-IS Y2'!$C250</f>
        <v>0</v>
      </c>
      <c r="E126" s="822">
        <f>'Input-IS Y3'!$C250</f>
        <v>0</v>
      </c>
      <c r="F126" s="822">
        <f>'Input-IS Y4'!$C250</f>
        <v>0</v>
      </c>
      <c r="G126" s="822">
        <f>'Input-IS Y5'!$C250</f>
        <v>0</v>
      </c>
      <c r="H126" s="822">
        <f>'Input-IS Y6'!$C250</f>
        <v>0</v>
      </c>
      <c r="I126" s="822">
        <f>'Input-IS Y7'!$C250</f>
        <v>0</v>
      </c>
      <c r="J126" s="822">
        <f>'Input-IS Y8'!$C250</f>
        <v>0</v>
      </c>
      <c r="K126" s="822">
        <f>'Input-IS Y9'!$C250</f>
        <v>0</v>
      </c>
      <c r="L126" s="822">
        <f>'Input-IS Y10'!$C250</f>
        <v>0</v>
      </c>
      <c r="M126" s="822">
        <f>'Input-IS Y11'!$C250</f>
        <v>0</v>
      </c>
    </row>
    <row r="127" spans="2:13">
      <c r="B127" s="821" t="str">
        <f>IF(Setup!C89=0,"",Setup!C89)</f>
        <v/>
      </c>
      <c r="C127" s="822">
        <f>'Input-IS Y1'!$C251</f>
        <v>0</v>
      </c>
      <c r="D127" s="822">
        <f>'Input-IS Y2'!$C251</f>
        <v>0</v>
      </c>
      <c r="E127" s="822">
        <f>'Input-IS Y3'!$C251</f>
        <v>0</v>
      </c>
      <c r="F127" s="822">
        <f>'Input-IS Y4'!$C251</f>
        <v>0</v>
      </c>
      <c r="G127" s="822">
        <f>'Input-IS Y5'!$C251</f>
        <v>0</v>
      </c>
      <c r="H127" s="822">
        <f>'Input-IS Y6'!$C251</f>
        <v>0</v>
      </c>
      <c r="I127" s="822">
        <f>'Input-IS Y7'!$C251</f>
        <v>0</v>
      </c>
      <c r="J127" s="822">
        <f>'Input-IS Y8'!$C251</f>
        <v>0</v>
      </c>
      <c r="K127" s="822">
        <f>'Input-IS Y9'!$C251</f>
        <v>0</v>
      </c>
      <c r="L127" s="822">
        <f>'Input-IS Y10'!$C251</f>
        <v>0</v>
      </c>
      <c r="M127" s="822">
        <f>'Input-IS Y11'!$C251</f>
        <v>0</v>
      </c>
    </row>
    <row r="128" spans="2:13">
      <c r="B128" s="821" t="str">
        <f>IF(Setup!C90=0,"",Setup!C90)</f>
        <v/>
      </c>
      <c r="C128" s="822">
        <f>'Input-IS Y1'!$C252</f>
        <v>0</v>
      </c>
      <c r="D128" s="822">
        <f>'Input-IS Y2'!$C252</f>
        <v>0</v>
      </c>
      <c r="E128" s="822">
        <f>'Input-IS Y3'!$C252</f>
        <v>0</v>
      </c>
      <c r="F128" s="822">
        <f>'Input-IS Y4'!$C252</f>
        <v>0</v>
      </c>
      <c r="G128" s="822">
        <f>'Input-IS Y5'!$C252</f>
        <v>0</v>
      </c>
      <c r="H128" s="822">
        <f>'Input-IS Y6'!$C252</f>
        <v>0</v>
      </c>
      <c r="I128" s="822">
        <f>'Input-IS Y7'!$C252</f>
        <v>0</v>
      </c>
      <c r="J128" s="822">
        <f>'Input-IS Y8'!$C252</f>
        <v>0</v>
      </c>
      <c r="K128" s="822">
        <f>'Input-IS Y9'!$C252</f>
        <v>0</v>
      </c>
      <c r="L128" s="822">
        <f>'Input-IS Y10'!$C252</f>
        <v>0</v>
      </c>
      <c r="M128" s="822">
        <f>'Input-IS Y11'!$C252</f>
        <v>0</v>
      </c>
    </row>
    <row r="129" spans="2:13">
      <c r="B129" s="821" t="str">
        <f>IF(Setup!C91=0,"",Setup!C91)</f>
        <v/>
      </c>
      <c r="C129" s="822">
        <f>'Input-IS Y1'!$C253</f>
        <v>0</v>
      </c>
      <c r="D129" s="822">
        <f>'Input-IS Y2'!$C253</f>
        <v>0</v>
      </c>
      <c r="E129" s="822">
        <f>'Input-IS Y3'!$C253</f>
        <v>0</v>
      </c>
      <c r="F129" s="822">
        <f>'Input-IS Y4'!$C253</f>
        <v>0</v>
      </c>
      <c r="G129" s="822">
        <f>'Input-IS Y5'!$C253</f>
        <v>0</v>
      </c>
      <c r="H129" s="822">
        <f>'Input-IS Y6'!$C253</f>
        <v>0</v>
      </c>
      <c r="I129" s="822">
        <f>'Input-IS Y7'!$C253</f>
        <v>0</v>
      </c>
      <c r="J129" s="822">
        <f>'Input-IS Y8'!$C253</f>
        <v>0</v>
      </c>
      <c r="K129" s="822">
        <f>'Input-IS Y9'!$C253</f>
        <v>0</v>
      </c>
      <c r="L129" s="822">
        <f>'Input-IS Y10'!$C253</f>
        <v>0</v>
      </c>
      <c r="M129" s="822">
        <f>'Input-IS Y11'!$C253</f>
        <v>0</v>
      </c>
    </row>
    <row r="130" spans="2:13">
      <c r="B130" s="821" t="str">
        <f>IF(Setup!C92=0,"",Setup!C92)</f>
        <v/>
      </c>
      <c r="C130" s="822">
        <f>'Input-IS Y1'!$C254</f>
        <v>0</v>
      </c>
      <c r="D130" s="822">
        <f>'Input-IS Y2'!$C254</f>
        <v>0</v>
      </c>
      <c r="E130" s="822">
        <f>'Input-IS Y3'!$C254</f>
        <v>0</v>
      </c>
      <c r="F130" s="822">
        <f>'Input-IS Y4'!$C254</f>
        <v>0</v>
      </c>
      <c r="G130" s="822">
        <f>'Input-IS Y5'!$C254</f>
        <v>0</v>
      </c>
      <c r="H130" s="822">
        <f>'Input-IS Y6'!$C254</f>
        <v>0</v>
      </c>
      <c r="I130" s="822">
        <f>'Input-IS Y7'!$C254</f>
        <v>0</v>
      </c>
      <c r="J130" s="822">
        <f>'Input-IS Y8'!$C254</f>
        <v>0</v>
      </c>
      <c r="K130" s="822">
        <f>'Input-IS Y9'!$C254</f>
        <v>0</v>
      </c>
      <c r="L130" s="822">
        <f>'Input-IS Y10'!$C254</f>
        <v>0</v>
      </c>
      <c r="M130" s="822">
        <f>'Input-IS Y11'!$C254</f>
        <v>0</v>
      </c>
    </row>
    <row r="131" spans="2:13">
      <c r="B131" s="821" t="str">
        <f>IF(Setup!C93=0,"",Setup!C93)</f>
        <v/>
      </c>
      <c r="C131" s="822">
        <f>'Input-IS Y1'!$C255</f>
        <v>0</v>
      </c>
      <c r="D131" s="822">
        <f>'Input-IS Y2'!$C255</f>
        <v>0</v>
      </c>
      <c r="E131" s="822">
        <f>'Input-IS Y3'!$C255</f>
        <v>0</v>
      </c>
      <c r="F131" s="822">
        <f>'Input-IS Y4'!$C255</f>
        <v>0</v>
      </c>
      <c r="G131" s="822">
        <f>'Input-IS Y5'!$C255</f>
        <v>0</v>
      </c>
      <c r="H131" s="822">
        <f>'Input-IS Y6'!$C255</f>
        <v>0</v>
      </c>
      <c r="I131" s="822">
        <f>'Input-IS Y7'!$C255</f>
        <v>0</v>
      </c>
      <c r="J131" s="822">
        <f>'Input-IS Y8'!$C255</f>
        <v>0</v>
      </c>
      <c r="K131" s="822">
        <f>'Input-IS Y9'!$C255</f>
        <v>0</v>
      </c>
      <c r="L131" s="822">
        <f>'Input-IS Y10'!$C255</f>
        <v>0</v>
      </c>
      <c r="M131" s="822">
        <f>'Input-IS Y11'!$C255</f>
        <v>0</v>
      </c>
    </row>
  </sheetData>
  <sheetProtection formatCells="0" formatColumns="0" formatRows="0" insertColumns="0"/>
  <conditionalFormatting sqref="C82:M131">
    <cfRule type="containsBlanks" dxfId="66" priority="78" stopIfTrue="1">
      <formula>LEN(TRIM(C82))=0</formula>
    </cfRule>
  </conditionalFormatting>
  <conditionalFormatting sqref="B20:B23">
    <cfRule type="cellIs" dxfId="65" priority="26" operator="notEqual">
      <formula>0</formula>
    </cfRule>
  </conditionalFormatting>
  <conditionalFormatting sqref="F10:F72 F80:F131">
    <cfRule type="expression" dxfId="64" priority="25">
      <formula>$F$6&lt;4</formula>
    </cfRule>
  </conditionalFormatting>
  <conditionalFormatting sqref="G10:G72 G80:G131">
    <cfRule type="expression" dxfId="63" priority="24">
      <formula>$G$6&lt;5</formula>
    </cfRule>
  </conditionalFormatting>
  <conditionalFormatting sqref="H10:H72 H80:H131">
    <cfRule type="expression" dxfId="62" priority="23">
      <formula>$H$6&lt;6</formula>
    </cfRule>
  </conditionalFormatting>
  <conditionalFormatting sqref="I10:I72 I80:I131">
    <cfRule type="expression" dxfId="61" priority="22">
      <formula>$I$6&lt;7</formula>
    </cfRule>
  </conditionalFormatting>
  <conditionalFormatting sqref="J10:J72 J80:J131">
    <cfRule type="expression" dxfId="60" priority="21">
      <formula>$J$6&lt;8</formula>
    </cfRule>
  </conditionalFormatting>
  <conditionalFormatting sqref="K10:K72 K80:K131">
    <cfRule type="expression" dxfId="59" priority="20">
      <formula>$K$6&lt;9</formula>
    </cfRule>
  </conditionalFormatting>
  <conditionalFormatting sqref="L10:L72 L80:L131">
    <cfRule type="expression" dxfId="58" priority="19">
      <formula>$L$6&lt;10</formula>
    </cfRule>
  </conditionalFormatting>
  <conditionalFormatting sqref="M10 M12:M72 M80:M131">
    <cfRule type="expression" dxfId="57" priority="18">
      <formula>$M$6&lt;11</formula>
    </cfRule>
  </conditionalFormatting>
  <conditionalFormatting sqref="F9">
    <cfRule type="expression" dxfId="56" priority="17">
      <formula>$F$6&lt;4</formula>
    </cfRule>
  </conditionalFormatting>
  <conditionalFormatting sqref="G9">
    <cfRule type="expression" dxfId="55" priority="16">
      <formula>$G$6&lt;5</formula>
    </cfRule>
  </conditionalFormatting>
  <conditionalFormatting sqref="H9">
    <cfRule type="expression" dxfId="54" priority="15">
      <formula>$H$6&lt;6</formula>
    </cfRule>
  </conditionalFormatting>
  <conditionalFormatting sqref="I9">
    <cfRule type="expression" dxfId="53" priority="14">
      <formula>$I$6&lt;7</formula>
    </cfRule>
  </conditionalFormatting>
  <conditionalFormatting sqref="J9">
    <cfRule type="expression" dxfId="52" priority="13">
      <formula>$J$6&lt;8</formula>
    </cfRule>
  </conditionalFormatting>
  <conditionalFormatting sqref="K9">
    <cfRule type="expression" dxfId="51" priority="12">
      <formula>$K$6&lt;9</formula>
    </cfRule>
  </conditionalFormatting>
  <conditionalFormatting sqref="L9">
    <cfRule type="expression" dxfId="50" priority="11">
      <formula>$L$6&lt;10</formula>
    </cfRule>
  </conditionalFormatting>
  <conditionalFormatting sqref="M9">
    <cfRule type="expression" dxfId="49" priority="10">
      <formula>$M$6&lt;11</formula>
    </cfRule>
  </conditionalFormatting>
  <conditionalFormatting sqref="M11">
    <cfRule type="expression" dxfId="48" priority="9">
      <formula>$L$6&lt;10</formula>
    </cfRule>
  </conditionalFormatting>
  <conditionalFormatting sqref="F73:F79">
    <cfRule type="expression" dxfId="47" priority="8">
      <formula>$F$6&lt;4</formula>
    </cfRule>
  </conditionalFormatting>
  <conditionalFormatting sqref="G73:G79">
    <cfRule type="expression" dxfId="46" priority="7">
      <formula>$G$6&lt;5</formula>
    </cfRule>
  </conditionalFormatting>
  <conditionalFormatting sqref="H73:H79">
    <cfRule type="expression" dxfId="45" priority="6">
      <formula>$H$6&lt;6</formula>
    </cfRule>
  </conditionalFormatting>
  <conditionalFormatting sqref="I73:I79">
    <cfRule type="expression" dxfId="44" priority="5">
      <formula>$I$6&lt;7</formula>
    </cfRule>
  </conditionalFormatting>
  <conditionalFormatting sqref="J73:J79">
    <cfRule type="expression" dxfId="43" priority="4">
      <formula>$J$6&lt;8</formula>
    </cfRule>
  </conditionalFormatting>
  <conditionalFormatting sqref="K73:K79">
    <cfRule type="expression" dxfId="42" priority="3">
      <formula>$K$6&lt;9</formula>
    </cfRule>
  </conditionalFormatting>
  <conditionalFormatting sqref="L73:L79">
    <cfRule type="expression" dxfId="41" priority="2">
      <formula>$L$6&lt;10</formula>
    </cfRule>
  </conditionalFormatting>
  <conditionalFormatting sqref="M73:M79">
    <cfRule type="expression" dxfId="40" priority="1">
      <formula>$M$6&lt;11</formula>
    </cfRule>
  </conditionalFormatting>
  <pageMargins left="0.13" right="0.06" top="0.24" bottom="0.8" header="0.2" footer="0.82"/>
  <pageSetup scale="70" orientation="landscape" r:id="rId1"/>
  <colBreaks count="1" manualBreakCount="1">
    <brk id="13" max="1048575" man="1"/>
  </colBreaks>
  <ignoredErrors>
    <ignoredError sqref="C31 D31:M31" formula="1"/>
  </ignoredErrors>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5">
    <tabColor theme="8" tint="-0.499984740745262"/>
  </sheetPr>
  <dimension ref="A1:P26"/>
  <sheetViews>
    <sheetView zoomScale="90" zoomScaleNormal="90" workbookViewId="0">
      <selection activeCell="C5" sqref="C5"/>
    </sheetView>
  </sheetViews>
  <sheetFormatPr defaultRowHeight="15"/>
  <cols>
    <col min="1" max="1" width="2.140625" style="29" customWidth="1"/>
    <col min="2" max="2" width="26.140625" style="29" customWidth="1"/>
    <col min="3" max="3" width="25.28515625" style="29" customWidth="1"/>
    <col min="4" max="4" width="9.140625" style="29"/>
    <col min="5" max="5" width="20.28515625" style="29" customWidth="1"/>
    <col min="6" max="16384" width="9.140625" style="29"/>
  </cols>
  <sheetData>
    <row r="1" spans="1:16">
      <c r="A1" s="35"/>
      <c r="B1" s="39"/>
      <c r="C1" s="43"/>
    </row>
    <row r="2" spans="1:16" ht="18">
      <c r="B2" s="457" t="str">
        <f>Setup!B5</f>
        <v>Product Costing &amp; Financial Performance Tool</v>
      </c>
      <c r="C2" s="43"/>
    </row>
    <row r="3" spans="1:16">
      <c r="B3" s="35"/>
      <c r="C3" s="43"/>
      <c r="F3" s="135"/>
      <c r="G3" s="135"/>
      <c r="H3" s="135"/>
      <c r="I3" s="135"/>
      <c r="J3" s="135"/>
      <c r="K3" s="135"/>
      <c r="L3" s="135"/>
      <c r="M3" s="135"/>
      <c r="N3" s="135"/>
      <c r="O3" s="135"/>
      <c r="P3" s="840"/>
    </row>
    <row r="4" spans="1:16">
      <c r="B4" s="55" t="s">
        <v>284</v>
      </c>
      <c r="C4" s="43"/>
      <c r="F4" s="134"/>
      <c r="G4" s="134"/>
      <c r="H4" s="134"/>
      <c r="I4" s="134"/>
      <c r="J4" s="134"/>
      <c r="K4" s="134"/>
      <c r="L4" s="134"/>
      <c r="M4" s="134"/>
      <c r="N4" s="134"/>
      <c r="O4" s="134"/>
      <c r="P4" s="136"/>
    </row>
    <row r="5" spans="1:16" ht="15.75" thickBot="1">
      <c r="F5" s="56"/>
      <c r="G5" s="56"/>
    </row>
    <row r="6" spans="1:16" hidden="1">
      <c r="B6" s="29" t="s">
        <v>95</v>
      </c>
      <c r="C6" s="29">
        <f>IF(COUNT('Financial Indicators Output'!F9:P9)=0,3,COUNT('Financial Indicators Output'!F9:P9))</f>
        <v>3</v>
      </c>
      <c r="G6" s="56"/>
    </row>
    <row r="7" spans="1:16" ht="15.75" hidden="1" thickBot="1"/>
    <row r="8" spans="1:16" ht="15.75" thickBot="1">
      <c r="B8" s="130" t="s">
        <v>96</v>
      </c>
      <c r="C8" s="131" t="s">
        <v>97</v>
      </c>
      <c r="D8" s="131" t="s">
        <v>98</v>
      </c>
      <c r="E8" s="131"/>
      <c r="F8" s="132">
        <f>Setup!D9</f>
        <v>2011</v>
      </c>
      <c r="G8" s="132">
        <f>F8+1</f>
        <v>2012</v>
      </c>
      <c r="H8" s="132">
        <f t="shared" ref="H8:P8" si="0">G8+1</f>
        <v>2013</v>
      </c>
      <c r="I8" s="132">
        <f t="shared" si="0"/>
        <v>2014</v>
      </c>
      <c r="J8" s="132">
        <f t="shared" si="0"/>
        <v>2015</v>
      </c>
      <c r="K8" s="132">
        <f t="shared" si="0"/>
        <v>2016</v>
      </c>
      <c r="L8" s="132">
        <f t="shared" si="0"/>
        <v>2017</v>
      </c>
      <c r="M8" s="132">
        <f t="shared" si="0"/>
        <v>2018</v>
      </c>
      <c r="N8" s="132">
        <f t="shared" si="0"/>
        <v>2019</v>
      </c>
      <c r="O8" s="132">
        <f t="shared" si="0"/>
        <v>2020</v>
      </c>
      <c r="P8" s="133">
        <f t="shared" si="0"/>
        <v>2021</v>
      </c>
    </row>
    <row r="9" spans="1:16">
      <c r="B9" s="864" t="s">
        <v>99</v>
      </c>
      <c r="C9" s="865" t="s">
        <v>100</v>
      </c>
      <c r="D9" s="865" t="s">
        <v>101</v>
      </c>
      <c r="E9" s="717" t="s">
        <v>102</v>
      </c>
      <c r="F9" s="828" t="str">
        <f>IF(ISERROR('Income-Expenditure Summary'!C80/'Income-Expenditure Summary'!C62),"",'Income-Expenditure Summary'!C80/'Income-Expenditure Summary'!C62)</f>
        <v/>
      </c>
      <c r="G9" s="828" t="str">
        <f>IF(ISERROR('Income-Expenditure Summary'!D80/'Income-Expenditure Summary'!D62),"",'Income-Expenditure Summary'!D80/'Income-Expenditure Summary'!D62)</f>
        <v/>
      </c>
      <c r="H9" s="828" t="str">
        <f>IF(ISERROR('Income-Expenditure Summary'!E80/'Income-Expenditure Summary'!E62),"",'Income-Expenditure Summary'!E80/'Income-Expenditure Summary'!E62)</f>
        <v/>
      </c>
      <c r="I9" s="828" t="str">
        <f>IF(ISERROR('Income-Expenditure Summary'!F80/'Income-Expenditure Summary'!F62),"",'Income-Expenditure Summary'!F80/'Income-Expenditure Summary'!F62)</f>
        <v/>
      </c>
      <c r="J9" s="828" t="str">
        <f>IF(ISERROR('Income-Expenditure Summary'!G80/'Income-Expenditure Summary'!G62),"",'Income-Expenditure Summary'!G80/'Income-Expenditure Summary'!G62)</f>
        <v/>
      </c>
      <c r="K9" s="828" t="str">
        <f>IF(ISERROR('Income-Expenditure Summary'!H80/'Income-Expenditure Summary'!H62),"",'Income-Expenditure Summary'!H80/'Income-Expenditure Summary'!H62)</f>
        <v/>
      </c>
      <c r="L9" s="828" t="str">
        <f>IF(ISERROR('Income-Expenditure Summary'!I80/'Income-Expenditure Summary'!I62),"",'Income-Expenditure Summary'!I80/'Income-Expenditure Summary'!I62)</f>
        <v/>
      </c>
      <c r="M9" s="828" t="str">
        <f>IF(ISERROR('Income-Expenditure Summary'!J80/'Income-Expenditure Summary'!J62),"",'Income-Expenditure Summary'!J80/'Income-Expenditure Summary'!J62)</f>
        <v/>
      </c>
      <c r="N9" s="828" t="str">
        <f>IF(ISERROR('Income-Expenditure Summary'!K80/'Income-Expenditure Summary'!K62),"",'Income-Expenditure Summary'!K80/'Income-Expenditure Summary'!K62)</f>
        <v/>
      </c>
      <c r="O9" s="828" t="str">
        <f>IF(ISERROR('Income-Expenditure Summary'!L80/'Income-Expenditure Summary'!L62),"",'Income-Expenditure Summary'!L80/'Income-Expenditure Summary'!L62)</f>
        <v/>
      </c>
      <c r="P9" s="828" t="str">
        <f>IF(ISERROR('Income-Expenditure Summary'!M80/'Income-Expenditure Summary'!M62),"",'Income-Expenditure Summary'!M80/'Income-Expenditure Summary'!M62)</f>
        <v/>
      </c>
    </row>
    <row r="10" spans="1:16">
      <c r="B10" s="857"/>
      <c r="C10" s="861"/>
      <c r="D10" s="861"/>
      <c r="E10" s="866" t="s">
        <v>103</v>
      </c>
      <c r="F10" s="823">
        <f>IF(Setup!$E$97=100%,"",VLOOKUP(Setup!$E$97,Setup!$X$192:$Z$200,2))</f>
        <v>0.15</v>
      </c>
      <c r="G10" s="823">
        <f>IF(Setup!$E$97=100%,"",VLOOKUP(Setup!$E$97,Setup!$X$192:$Z$200,2))</f>
        <v>0.15</v>
      </c>
      <c r="H10" s="823">
        <f>IF(Setup!$E$97=100%,"",VLOOKUP(Setup!$E$97,Setup!$X$192:$Z$200,2))</f>
        <v>0.15</v>
      </c>
      <c r="I10" s="823">
        <f>IF(Setup!$E$97=100%,"",VLOOKUP(Setup!$E$97,Setup!$X$192:$Z$200,2))</f>
        <v>0.15</v>
      </c>
      <c r="J10" s="823">
        <f>IF(Setup!$E$97=100%,"",VLOOKUP(Setup!$E$97,Setup!$X$192:$Z$200,2))</f>
        <v>0.15</v>
      </c>
      <c r="K10" s="823">
        <f>IF(Setup!$E$97=100%,"",VLOOKUP(Setup!$E$97,Setup!$X$192:$Z$200,2))</f>
        <v>0.15</v>
      </c>
      <c r="L10" s="823">
        <f>IF(Setup!$E$97=100%,"",VLOOKUP(Setup!$E$97,Setup!$X$192:$Z$200,2))</f>
        <v>0.15</v>
      </c>
      <c r="M10" s="823">
        <f>IF(Setup!$E$97=100%,"",VLOOKUP(Setup!$E$97,Setup!$X$192:$Z$200,2))</f>
        <v>0.15</v>
      </c>
      <c r="N10" s="823">
        <f>IF(Setup!$E$97=100%,"",VLOOKUP(Setup!$E$97,Setup!$X$192:$Z$200,2))</f>
        <v>0.15</v>
      </c>
      <c r="O10" s="823">
        <f>IF(Setup!$E$97=100%,"",VLOOKUP(Setup!$E$97,Setup!$X$192:$Z$200,2))</f>
        <v>0.15</v>
      </c>
      <c r="P10" s="823">
        <f>IF(Setup!$E$97=100%,"",VLOOKUP(Setup!$E$97,Setup!$X$192:$Z$200,2))</f>
        <v>0.15</v>
      </c>
    </row>
    <row r="11" spans="1:16">
      <c r="B11" s="857"/>
      <c r="C11" s="861"/>
      <c r="D11" s="861"/>
      <c r="E11" s="866"/>
      <c r="F11" s="829">
        <f>IF(Setup!$E$98=100%,"",VLOOKUP(Setup!$E$98,Setup!$X$192:$Z$200,2))</f>
        <v>0.2</v>
      </c>
      <c r="G11" s="829">
        <f>IF(Setup!$E$98=100%,"",VLOOKUP(Setup!$E$98,Setup!$X$192:$Z$200,2))</f>
        <v>0.2</v>
      </c>
      <c r="H11" s="829">
        <f>IF(Setup!$E$98=100%,"",VLOOKUP(Setup!$E$98,Setup!$X$192:$Z$200,2))</f>
        <v>0.2</v>
      </c>
      <c r="I11" s="829">
        <f>IF(Setup!$E$98=100%,"",VLOOKUP(Setup!$E$98,Setup!$X$192:$Z$200,2))</f>
        <v>0.2</v>
      </c>
      <c r="J11" s="829">
        <f>IF(Setup!$E$98=100%,"",VLOOKUP(Setup!$E$98,Setup!$X$192:$Z$200,2))</f>
        <v>0.2</v>
      </c>
      <c r="K11" s="829">
        <f>IF(Setup!$E$98=100%,"",VLOOKUP(Setup!$E$98,Setup!$X$192:$Z$200,2))</f>
        <v>0.2</v>
      </c>
      <c r="L11" s="829">
        <f>IF(Setup!$E$98=100%,"",VLOOKUP(Setup!$E$98,Setup!$X$192:$Z$200,2))</f>
        <v>0.2</v>
      </c>
      <c r="M11" s="829">
        <f>IF(Setup!$E$98=100%,"",VLOOKUP(Setup!$E$98,Setup!$X$192:$Z$200,2))</f>
        <v>0.2</v>
      </c>
      <c r="N11" s="829">
        <f>IF(Setup!$E$98=100%,"",VLOOKUP(Setup!$E$98,Setup!$X$192:$Z$200,2))</f>
        <v>0.2</v>
      </c>
      <c r="O11" s="829">
        <f>IF(Setup!$E$98=100%,"",VLOOKUP(Setup!$E$98,Setup!$X$192:$Z$200,2))</f>
        <v>0.2</v>
      </c>
      <c r="P11" s="829">
        <f>IF(Setup!$E$98=100%,"",VLOOKUP(Setup!$E$98,Setup!$X$192:$Z$200,2))</f>
        <v>0.2</v>
      </c>
    </row>
    <row r="12" spans="1:16">
      <c r="B12" s="858"/>
      <c r="C12" s="862"/>
      <c r="D12" s="862"/>
      <c r="E12" s="720" t="s">
        <v>224</v>
      </c>
      <c r="F12" s="830">
        <v>0.15</v>
      </c>
      <c r="G12" s="830">
        <v>0.15</v>
      </c>
      <c r="H12" s="830">
        <v>0.15</v>
      </c>
      <c r="I12" s="830">
        <v>0.15</v>
      </c>
      <c r="J12" s="830">
        <v>0.15</v>
      </c>
      <c r="K12" s="830">
        <v>0.15</v>
      </c>
      <c r="L12" s="830">
        <v>0.15</v>
      </c>
      <c r="M12" s="830">
        <v>0.15</v>
      </c>
      <c r="N12" s="830">
        <v>0.15</v>
      </c>
      <c r="O12" s="830">
        <v>0.15</v>
      </c>
      <c r="P12" s="830">
        <v>0.15</v>
      </c>
    </row>
    <row r="13" spans="1:16">
      <c r="B13" s="858"/>
      <c r="C13" s="862"/>
      <c r="D13" s="862"/>
      <c r="E13" s="720" t="s">
        <v>224</v>
      </c>
      <c r="F13" s="830">
        <v>0.2</v>
      </c>
      <c r="G13" s="830">
        <v>0.2</v>
      </c>
      <c r="H13" s="830">
        <v>0.2</v>
      </c>
      <c r="I13" s="830">
        <v>0.2</v>
      </c>
      <c r="J13" s="830">
        <v>0.2</v>
      </c>
      <c r="K13" s="830">
        <v>0.2</v>
      </c>
      <c r="L13" s="830">
        <v>0.2</v>
      </c>
      <c r="M13" s="830">
        <v>0.2</v>
      </c>
      <c r="N13" s="830">
        <v>0.2</v>
      </c>
      <c r="O13" s="830">
        <v>0.2</v>
      </c>
      <c r="P13" s="830">
        <v>0.2</v>
      </c>
    </row>
    <row r="14" spans="1:16" ht="15.75" thickBot="1">
      <c r="B14" s="859"/>
      <c r="C14" s="863"/>
      <c r="D14" s="863"/>
      <c r="E14" s="722" t="s">
        <v>104</v>
      </c>
      <c r="F14" s="833" t="s">
        <v>105</v>
      </c>
      <c r="G14" s="833" t="s">
        <v>105</v>
      </c>
      <c r="H14" s="833" t="s">
        <v>105</v>
      </c>
      <c r="I14" s="833" t="s">
        <v>105</v>
      </c>
      <c r="J14" s="833" t="s">
        <v>105</v>
      </c>
      <c r="K14" s="833" t="s">
        <v>105</v>
      </c>
      <c r="L14" s="833" t="s">
        <v>105</v>
      </c>
      <c r="M14" s="833" t="s">
        <v>105</v>
      </c>
      <c r="N14" s="833" t="s">
        <v>105</v>
      </c>
      <c r="O14" s="833" t="s">
        <v>105</v>
      </c>
      <c r="P14" s="833" t="s">
        <v>105</v>
      </c>
    </row>
    <row r="15" spans="1:16">
      <c r="B15" s="856" t="s">
        <v>106</v>
      </c>
      <c r="C15" s="860" t="s">
        <v>279</v>
      </c>
      <c r="D15" s="860" t="s">
        <v>101</v>
      </c>
      <c r="E15" s="723" t="s">
        <v>102</v>
      </c>
      <c r="F15" s="831" t="str">
        <f>IF(ISERROR('Income-Expenditure Summary'!C18/'Income-Expenditure Summary'!C17),"",'Income-Expenditure Summary'!C18/'Income-Expenditure Summary'!C17)</f>
        <v/>
      </c>
      <c r="G15" s="831" t="str">
        <f>IF(ISERROR('Income-Expenditure Summary'!D18/'Income-Expenditure Summary'!D17),"",'Income-Expenditure Summary'!D18/'Income-Expenditure Summary'!D17)</f>
        <v/>
      </c>
      <c r="H15" s="831" t="str">
        <f>IF(ISERROR('Income-Expenditure Summary'!E18/'Income-Expenditure Summary'!E17),"",'Income-Expenditure Summary'!E18/'Income-Expenditure Summary'!E17)</f>
        <v/>
      </c>
      <c r="I15" s="831" t="str">
        <f>IF(ISERROR('Income-Expenditure Summary'!F18/'Income-Expenditure Summary'!F17),"",'Income-Expenditure Summary'!F18/'Income-Expenditure Summary'!F17)</f>
        <v/>
      </c>
      <c r="J15" s="831" t="str">
        <f>IF(ISERROR('Income-Expenditure Summary'!G18/'Income-Expenditure Summary'!G17),"",'Income-Expenditure Summary'!G18/'Income-Expenditure Summary'!G17)</f>
        <v/>
      </c>
      <c r="K15" s="831" t="str">
        <f>IF(ISERROR('Income-Expenditure Summary'!H18/'Income-Expenditure Summary'!H17),"",'Income-Expenditure Summary'!H18/'Income-Expenditure Summary'!H17)</f>
        <v/>
      </c>
      <c r="L15" s="831" t="str">
        <f>IF(ISERROR('Income-Expenditure Summary'!I18/'Income-Expenditure Summary'!I17),"",'Income-Expenditure Summary'!I18/'Income-Expenditure Summary'!I17)</f>
        <v/>
      </c>
      <c r="M15" s="831" t="str">
        <f>IF(ISERROR('Income-Expenditure Summary'!J18/'Income-Expenditure Summary'!J17),"",'Income-Expenditure Summary'!J18/'Income-Expenditure Summary'!J17)</f>
        <v/>
      </c>
      <c r="N15" s="831" t="str">
        <f>IF(ISERROR('Income-Expenditure Summary'!K18/'Income-Expenditure Summary'!K17),"",'Income-Expenditure Summary'!K18/'Income-Expenditure Summary'!K17)</f>
        <v/>
      </c>
      <c r="O15" s="831" t="str">
        <f>IF(ISERROR('Income-Expenditure Summary'!L18/'Income-Expenditure Summary'!L17),"",'Income-Expenditure Summary'!L18/'Income-Expenditure Summary'!L17)</f>
        <v/>
      </c>
      <c r="P15" s="831" t="str">
        <f>IF(ISERROR('Income-Expenditure Summary'!M18/'Income-Expenditure Summary'!M17),"",'Income-Expenditure Summary'!M18/'Income-Expenditure Summary'!M17)</f>
        <v/>
      </c>
    </row>
    <row r="16" spans="1:16">
      <c r="B16" s="857"/>
      <c r="C16" s="861"/>
      <c r="D16" s="861"/>
      <c r="E16" s="725" t="s">
        <v>103</v>
      </c>
      <c r="F16" s="824">
        <f>IF(Setup!$E$99=100%,"",VLOOKUP(Setup!$E$99,Setup!$V$192:$W$211,2))</f>
        <v>0.39999999999999997</v>
      </c>
      <c r="G16" s="824">
        <f>IF(Setup!$E$99=100%,"",VLOOKUP(Setup!$E$99,Setup!$V$192:$W$211,2))</f>
        <v>0.39999999999999997</v>
      </c>
      <c r="H16" s="824">
        <f>IF(Setup!$E$99=100%,"",VLOOKUP(Setup!$E$99,Setup!$V$192:$W$211,2))</f>
        <v>0.39999999999999997</v>
      </c>
      <c r="I16" s="824">
        <f>IF(Setup!$E$99=100%,"",VLOOKUP(Setup!$E$99,Setup!$V$192:$W$211,2))</f>
        <v>0.39999999999999997</v>
      </c>
      <c r="J16" s="824">
        <f>IF(Setup!$E$99=100%,"",VLOOKUP(Setup!$E$99,Setup!$V$192:$W$211,2))</f>
        <v>0.39999999999999997</v>
      </c>
      <c r="K16" s="824">
        <f>IF(Setup!$E$99=100%,"",VLOOKUP(Setup!$E$99,Setup!$V$192:$W$211,2))</f>
        <v>0.39999999999999997</v>
      </c>
      <c r="L16" s="824">
        <f>IF(Setup!$E$99=100%,"",VLOOKUP(Setup!$E$99,Setup!$V$192:$W$211,2))</f>
        <v>0.39999999999999997</v>
      </c>
      <c r="M16" s="824">
        <f>IF(Setup!$E$99=100%,"",VLOOKUP(Setup!$E$99,Setup!$V$192:$W$211,2))</f>
        <v>0.39999999999999997</v>
      </c>
      <c r="N16" s="824">
        <f>IF(Setup!$E$99=100%,"",VLOOKUP(Setup!$E$99,Setup!$V$192:$W$211,2))</f>
        <v>0.39999999999999997</v>
      </c>
      <c r="O16" s="824">
        <f>IF(Setup!$E$99=100%,"",VLOOKUP(Setup!$E$99,Setup!$V$192:$W$211,2))</f>
        <v>0.39999999999999997</v>
      </c>
      <c r="P16" s="824">
        <f>IF(Setup!$E$99=100%,"",VLOOKUP(Setup!$E$99,Setup!$V$192:$W$211,2))</f>
        <v>0.39999999999999997</v>
      </c>
    </row>
    <row r="17" spans="2:16">
      <c r="B17" s="858"/>
      <c r="C17" s="862"/>
      <c r="D17" s="862"/>
      <c r="E17" s="720" t="s">
        <v>224</v>
      </c>
      <c r="F17" s="832">
        <v>0.39999999999999997</v>
      </c>
      <c r="G17" s="832">
        <v>0.39999999999999997</v>
      </c>
      <c r="H17" s="832">
        <v>0.39999999999999997</v>
      </c>
      <c r="I17" s="832">
        <v>0.39999999999999997</v>
      </c>
      <c r="J17" s="832">
        <v>0.39999999999999997</v>
      </c>
      <c r="K17" s="832">
        <v>0.39999999999999997</v>
      </c>
      <c r="L17" s="832">
        <v>0.39999999999999997</v>
      </c>
      <c r="M17" s="832">
        <v>0.39999999999999997</v>
      </c>
      <c r="N17" s="832">
        <v>0.39999999999999997</v>
      </c>
      <c r="O17" s="832">
        <v>0.39999999999999997</v>
      </c>
      <c r="P17" s="832">
        <v>0.39999999999999997</v>
      </c>
    </row>
    <row r="18" spans="2:16" ht="15.75" thickBot="1">
      <c r="B18" s="859"/>
      <c r="C18" s="863"/>
      <c r="D18" s="863"/>
      <c r="E18" s="722" t="s">
        <v>104</v>
      </c>
      <c r="F18" s="834" t="s">
        <v>105</v>
      </c>
      <c r="G18" s="834" t="s">
        <v>105</v>
      </c>
      <c r="H18" s="834" t="s">
        <v>105</v>
      </c>
      <c r="I18" s="834" t="s">
        <v>105</v>
      </c>
      <c r="J18" s="834" t="s">
        <v>105</v>
      </c>
      <c r="K18" s="834" t="s">
        <v>105</v>
      </c>
      <c r="L18" s="834" t="s">
        <v>105</v>
      </c>
      <c r="M18" s="834" t="s">
        <v>105</v>
      </c>
      <c r="N18" s="834" t="s">
        <v>105</v>
      </c>
      <c r="O18" s="834" t="s">
        <v>105</v>
      </c>
      <c r="P18" s="834" t="s">
        <v>105</v>
      </c>
    </row>
    <row r="19" spans="2:16">
      <c r="B19" s="856" t="s">
        <v>107</v>
      </c>
      <c r="C19" s="860" t="s">
        <v>108</v>
      </c>
      <c r="D19" s="860" t="s">
        <v>101</v>
      </c>
      <c r="E19" s="723" t="s">
        <v>102</v>
      </c>
      <c r="F19" s="835" t="str">
        <f>IF(ISERROR('Income-Expenditure Summary'!C13/'Core Cost Summary-Input'!C13),"",'Income-Expenditure Summary'!C13/'Core Cost Summary-Input'!C13)</f>
        <v/>
      </c>
      <c r="G19" s="835" t="str">
        <f>IF(ISERROR('Income-Expenditure Summary'!D13/'Core Cost Summary-Input'!D13),"",'Income-Expenditure Summary'!D13/'Core Cost Summary-Input'!D13)</f>
        <v/>
      </c>
      <c r="H19" s="835" t="str">
        <f>IF(ISERROR('Income-Expenditure Summary'!E13/'Core Cost Summary-Input'!E13),"",'Income-Expenditure Summary'!E13/'Core Cost Summary-Input'!E13)</f>
        <v/>
      </c>
      <c r="I19" s="835" t="str">
        <f>IF(ISERROR('Income-Expenditure Summary'!F13/'Core Cost Summary-Input'!F13),"",'Income-Expenditure Summary'!F13/'Core Cost Summary-Input'!F13)</f>
        <v/>
      </c>
      <c r="J19" s="835" t="str">
        <f>IF(ISERROR('Income-Expenditure Summary'!G13/'Core Cost Summary-Input'!G13),"",'Income-Expenditure Summary'!G13/'Core Cost Summary-Input'!G13)</f>
        <v/>
      </c>
      <c r="K19" s="835" t="str">
        <f>IF(ISERROR('Income-Expenditure Summary'!H13/'Core Cost Summary-Input'!H13),"",'Income-Expenditure Summary'!H13/'Core Cost Summary-Input'!H13)</f>
        <v/>
      </c>
      <c r="L19" s="835" t="str">
        <f>IF(ISERROR('Income-Expenditure Summary'!I13/'Core Cost Summary-Input'!I13),"",'Income-Expenditure Summary'!I13/'Core Cost Summary-Input'!I13)</f>
        <v/>
      </c>
      <c r="M19" s="835" t="str">
        <f>IF(ISERROR('Income-Expenditure Summary'!J13/'Core Cost Summary-Input'!J13),"",'Income-Expenditure Summary'!J13/'Core Cost Summary-Input'!J13)</f>
        <v/>
      </c>
      <c r="N19" s="835" t="str">
        <f>IF(ISERROR('Income-Expenditure Summary'!K13/'Core Cost Summary-Input'!K13),"",'Income-Expenditure Summary'!K13/'Core Cost Summary-Input'!K13)</f>
        <v/>
      </c>
      <c r="O19" s="835" t="str">
        <f>IF(ISERROR('Income-Expenditure Summary'!L13/'Core Cost Summary-Input'!L13),"",'Income-Expenditure Summary'!L13/'Core Cost Summary-Input'!L13)</f>
        <v/>
      </c>
      <c r="P19" s="835" t="str">
        <f>IF(ISERROR('Income-Expenditure Summary'!M13/'Core Cost Summary-Input'!M13),"",'Income-Expenditure Summary'!M13/'Core Cost Summary-Input'!M13)</f>
        <v/>
      </c>
    </row>
    <row r="20" spans="2:16">
      <c r="B20" s="857"/>
      <c r="C20" s="861"/>
      <c r="D20" s="861"/>
      <c r="E20" s="725" t="s">
        <v>103</v>
      </c>
      <c r="F20" s="825">
        <f>IF(Setup!$E$100=100%,"",VLOOKUP(Setup!$E$100,Setup!$V$192:$W$217,2))</f>
        <v>1.0000000000000002</v>
      </c>
      <c r="G20" s="825">
        <f>IF(Setup!$E$100=100%,"",VLOOKUP(Setup!$E$100,Setup!$V$192:$W$217,2))</f>
        <v>1.0000000000000002</v>
      </c>
      <c r="H20" s="825">
        <f>IF(Setup!$E$100=100%,"",VLOOKUP(Setup!$E$100,Setup!$V$192:$W$217,2))</f>
        <v>1.0000000000000002</v>
      </c>
      <c r="I20" s="825">
        <f>IF(Setup!$E$100=100%,"",VLOOKUP(Setup!$E$100,Setup!$V$192:$W$217,2))</f>
        <v>1.0000000000000002</v>
      </c>
      <c r="J20" s="825">
        <f>IF(Setup!$E$100=100%,"",VLOOKUP(Setup!$E$100,Setup!$V$192:$W$217,2))</f>
        <v>1.0000000000000002</v>
      </c>
      <c r="K20" s="825">
        <f>IF(Setup!$E$100=100%,"",VLOOKUP(Setup!$E$100,Setup!$V$192:$W$217,2))</f>
        <v>1.0000000000000002</v>
      </c>
      <c r="L20" s="825">
        <f>IF(Setup!$E$100=100%,"",VLOOKUP(Setup!$E$100,Setup!$V$192:$W$217,2))</f>
        <v>1.0000000000000002</v>
      </c>
      <c r="M20" s="825">
        <f>IF(Setup!$E$100=100%,"",VLOOKUP(Setup!$E$100,Setup!$V$192:$W$217,2))</f>
        <v>1.0000000000000002</v>
      </c>
      <c r="N20" s="825">
        <f>IF(Setup!$E$100=100%,"",VLOOKUP(Setup!$E$100,Setup!$V$192:$W$217,2))</f>
        <v>1.0000000000000002</v>
      </c>
      <c r="O20" s="825">
        <f>IF(Setup!$E$100=100%,"",VLOOKUP(Setup!$E$100,Setup!$V$192:$W$217,2))</f>
        <v>1.0000000000000002</v>
      </c>
      <c r="P20" s="825">
        <f>IF(Setup!$E$100=100%,"",VLOOKUP(Setup!$E$100,Setup!$V$192:$W$217,2))</f>
        <v>1.0000000000000002</v>
      </c>
    </row>
    <row r="21" spans="2:16">
      <c r="B21" s="858"/>
      <c r="C21" s="862"/>
      <c r="D21" s="862"/>
      <c r="E21" s="720" t="s">
        <v>224</v>
      </c>
      <c r="F21" s="836">
        <v>1.0000000000000002</v>
      </c>
      <c r="G21" s="836">
        <v>1.0000000000000002</v>
      </c>
      <c r="H21" s="836">
        <v>1.0000000000000002</v>
      </c>
      <c r="I21" s="836">
        <v>1.0000000000000002</v>
      </c>
      <c r="J21" s="836">
        <v>1.0000000000000002</v>
      </c>
      <c r="K21" s="836">
        <v>1.0000000000000002</v>
      </c>
      <c r="L21" s="836">
        <v>1.0000000000000002</v>
      </c>
      <c r="M21" s="836">
        <v>1.0000000000000002</v>
      </c>
      <c r="N21" s="836">
        <v>1.0000000000000002</v>
      </c>
      <c r="O21" s="836">
        <v>1.0000000000000002</v>
      </c>
      <c r="P21" s="836">
        <v>1.0000000000000002</v>
      </c>
    </row>
    <row r="22" spans="2:16" ht="15.75" thickBot="1">
      <c r="B22" s="859"/>
      <c r="C22" s="863"/>
      <c r="D22" s="863"/>
      <c r="E22" s="722" t="s">
        <v>104</v>
      </c>
      <c r="F22" s="767" t="s">
        <v>105</v>
      </c>
      <c r="G22" s="767" t="s">
        <v>105</v>
      </c>
      <c r="H22" s="767" t="s">
        <v>105</v>
      </c>
      <c r="I22" s="767" t="s">
        <v>105</v>
      </c>
      <c r="J22" s="767" t="s">
        <v>105</v>
      </c>
      <c r="K22" s="767" t="s">
        <v>105</v>
      </c>
      <c r="L22" s="767" t="s">
        <v>105</v>
      </c>
      <c r="M22" s="767" t="s">
        <v>105</v>
      </c>
      <c r="N22" s="767" t="s">
        <v>105</v>
      </c>
      <c r="O22" s="767" t="s">
        <v>105</v>
      </c>
      <c r="P22" s="767" t="s">
        <v>105</v>
      </c>
    </row>
    <row r="23" spans="2:16">
      <c r="B23" s="856" t="s">
        <v>109</v>
      </c>
      <c r="C23" s="860" t="s">
        <v>280</v>
      </c>
      <c r="D23" s="860" t="s">
        <v>110</v>
      </c>
      <c r="E23" s="723" t="s">
        <v>102</v>
      </c>
      <c r="F23" s="837" t="str">
        <f>IF(ISERROR(('Balance Sheet Input'!C11)/'Core Cost Summary-Input'!C13),"",((('Balance Sheet Input'!C11)*0.5)/'Core Cost Summary-Input'!C13)*12)</f>
        <v/>
      </c>
      <c r="G23" s="837" t="str">
        <f>IF(ISERROR(('Balance Sheet Input'!D11+'Balance Sheet Input'!C11)/'Core Cost Summary-Input'!D13),"",((('Balance Sheet Input'!D11+'Balance Sheet Input'!C11)*0.5)/'Core Cost Summary-Input'!D13)*12)</f>
        <v/>
      </c>
      <c r="H23" s="837" t="str">
        <f>IF(ISERROR(('Balance Sheet Input'!E11+'Balance Sheet Input'!D11)/'Core Cost Summary-Input'!E13),"",((('Balance Sheet Input'!E11+'Balance Sheet Input'!D11)*0.5)/'Core Cost Summary-Input'!E13)*12)</f>
        <v/>
      </c>
      <c r="I23" s="837" t="str">
        <f>IF(ISERROR(('Balance Sheet Input'!F11+'Balance Sheet Input'!E11)/'Core Cost Summary-Input'!F13),"",((('Balance Sheet Input'!F11+'Balance Sheet Input'!E11)*0.5)/'Core Cost Summary-Input'!F13)*12)</f>
        <v/>
      </c>
      <c r="J23" s="837" t="str">
        <f>IF(ISERROR(('Balance Sheet Input'!G11+'Balance Sheet Input'!F11)/'Core Cost Summary-Input'!G13),"",((('Balance Sheet Input'!G11+'Balance Sheet Input'!F11)*0.5)/'Core Cost Summary-Input'!G13)*12)</f>
        <v/>
      </c>
      <c r="K23" s="837" t="str">
        <f>IF(ISERROR(('Balance Sheet Input'!H11+'Balance Sheet Input'!G11)/'Core Cost Summary-Input'!H13),"",((('Balance Sheet Input'!H11+'Balance Sheet Input'!G11)*0.5)/'Core Cost Summary-Input'!H13)*12)</f>
        <v/>
      </c>
      <c r="L23" s="837" t="str">
        <f>IF(ISERROR(('Balance Sheet Input'!I11+'Balance Sheet Input'!H11)/'Core Cost Summary-Input'!I13),"",((('Balance Sheet Input'!I11+'Balance Sheet Input'!H11)*0.5)/'Core Cost Summary-Input'!I13)*12)</f>
        <v/>
      </c>
      <c r="M23" s="837" t="str">
        <f>IF(ISERROR(('Balance Sheet Input'!J11+'Balance Sheet Input'!I11)/'Core Cost Summary-Input'!J13),"",((('Balance Sheet Input'!J11+'Balance Sheet Input'!I11)*0.5)/'Core Cost Summary-Input'!J13)*12)</f>
        <v/>
      </c>
      <c r="N23" s="837" t="str">
        <f>IF(ISERROR(('Balance Sheet Input'!K11+'Balance Sheet Input'!J11)/'Core Cost Summary-Input'!K13),"",((('Balance Sheet Input'!K11+'Balance Sheet Input'!J11)*0.5)/'Core Cost Summary-Input'!K13)*12)</f>
        <v/>
      </c>
      <c r="O23" s="837" t="str">
        <f>IF(ISERROR(('Balance Sheet Input'!L11+'Balance Sheet Input'!K11)/'Core Cost Summary-Input'!L13),"",((('Balance Sheet Input'!L11+'Balance Sheet Input'!K11)*0.5)/'Core Cost Summary-Input'!L13)*12)</f>
        <v/>
      </c>
      <c r="P23" s="837" t="str">
        <f>IF(ISERROR(('Balance Sheet Input'!M11+'Balance Sheet Input'!L11)/'Core Cost Summary-Input'!M13),"",((('Balance Sheet Input'!M11+'Balance Sheet Input'!L11)*0.5)/'Core Cost Summary-Input'!M13)*12)</f>
        <v/>
      </c>
    </row>
    <row r="24" spans="2:16">
      <c r="B24" s="857"/>
      <c r="C24" s="861"/>
      <c r="D24" s="861"/>
      <c r="E24" s="725" t="s">
        <v>103</v>
      </c>
      <c r="F24" s="826">
        <f>IF(Setup!$E$101=100%,"",VLOOKUP(Setup!$E$101,Setup!$AA$192:$AB$207,2))</f>
        <v>12</v>
      </c>
      <c r="G24" s="827">
        <f>IF(Setup!$E$101=100%,"",VLOOKUP(Setup!$E$101,Setup!$AA$192:$AB$207,2))</f>
        <v>12</v>
      </c>
      <c r="H24" s="827">
        <f>IF(Setup!$E$101=100%,"",VLOOKUP(Setup!$E$101,Setup!$AA$192:$AB$207,2))</f>
        <v>12</v>
      </c>
      <c r="I24" s="827">
        <f>IF(Setup!$E$101=100%,"",VLOOKUP(Setup!$E$101,Setup!$AA$192:$AB$207,2))</f>
        <v>12</v>
      </c>
      <c r="J24" s="827">
        <f>IF(Setup!$E$101=100%,"",VLOOKUP(Setup!$E$101,Setup!$AA$192:$AB$207,2))</f>
        <v>12</v>
      </c>
      <c r="K24" s="827">
        <f>IF(Setup!$E$101=100%,"",VLOOKUP(Setup!$E$101,Setup!$AA$192:$AB$207,2))</f>
        <v>12</v>
      </c>
      <c r="L24" s="827">
        <f>IF(Setup!$E$101=100%,"",VLOOKUP(Setup!$E$101,Setup!$AA$192:$AB$207,2))</f>
        <v>12</v>
      </c>
      <c r="M24" s="826">
        <f>IF(Setup!$E$101=100%,"",VLOOKUP(Setup!$E$101,Setup!$AA$192:$AB$207,2))</f>
        <v>12</v>
      </c>
      <c r="N24" s="826">
        <f>IF(Setup!$E$101=100%,"",VLOOKUP(Setup!$E$101,Setup!$AA$192:$AB$207,2))</f>
        <v>12</v>
      </c>
      <c r="O24" s="826">
        <f>IF(Setup!$E$101=100%,"",VLOOKUP(Setup!$E$101,Setup!$AA$192:$AB$207,2))</f>
        <v>12</v>
      </c>
      <c r="P24" s="826">
        <f>IF(Setup!$E$101=100%,"",VLOOKUP(Setup!$E$101,Setup!$AA$192:$AB$207,2))</f>
        <v>12</v>
      </c>
    </row>
    <row r="25" spans="2:16">
      <c r="B25" s="858"/>
      <c r="C25" s="862"/>
      <c r="D25" s="862"/>
      <c r="E25" s="720" t="s">
        <v>224</v>
      </c>
      <c r="F25" s="838">
        <v>12</v>
      </c>
      <c r="G25" s="839">
        <v>12</v>
      </c>
      <c r="H25" s="839">
        <v>12</v>
      </c>
      <c r="I25" s="839">
        <v>12</v>
      </c>
      <c r="J25" s="839">
        <v>12</v>
      </c>
      <c r="K25" s="839">
        <v>12</v>
      </c>
      <c r="L25" s="839">
        <v>12</v>
      </c>
      <c r="M25" s="839">
        <v>12</v>
      </c>
      <c r="N25" s="839">
        <v>12</v>
      </c>
      <c r="O25" s="839">
        <v>12</v>
      </c>
      <c r="P25" s="839">
        <v>12</v>
      </c>
    </row>
    <row r="26" spans="2:16" ht="15.75" thickBot="1">
      <c r="B26" s="859"/>
      <c r="C26" s="863"/>
      <c r="D26" s="863"/>
      <c r="E26" s="722" t="s">
        <v>104</v>
      </c>
      <c r="F26" s="768" t="s">
        <v>105</v>
      </c>
      <c r="G26" s="769" t="s">
        <v>105</v>
      </c>
      <c r="H26" s="769" t="s">
        <v>105</v>
      </c>
      <c r="I26" s="769" t="s">
        <v>105</v>
      </c>
      <c r="J26" s="769" t="s">
        <v>105</v>
      </c>
      <c r="K26" s="769" t="s">
        <v>105</v>
      </c>
      <c r="L26" s="769" t="s">
        <v>105</v>
      </c>
      <c r="M26" s="769" t="s">
        <v>105</v>
      </c>
      <c r="N26" s="769" t="s">
        <v>105</v>
      </c>
      <c r="O26" s="769" t="s">
        <v>105</v>
      </c>
      <c r="P26" s="769" t="s">
        <v>105</v>
      </c>
    </row>
  </sheetData>
  <sheetProtection password="FA56" sheet="1" scenarios="1" formatCells="0" formatColumns="0" formatRows="0"/>
  <mergeCells count="13">
    <mergeCell ref="B9:B14"/>
    <mergeCell ref="C9:C14"/>
    <mergeCell ref="D9:D14"/>
    <mergeCell ref="E10:E11"/>
    <mergeCell ref="B15:B18"/>
    <mergeCell ref="C15:C18"/>
    <mergeCell ref="D15:D18"/>
    <mergeCell ref="B19:B22"/>
    <mergeCell ref="C19:C22"/>
    <mergeCell ref="D19:D22"/>
    <mergeCell ref="B23:B26"/>
    <mergeCell ref="C23:C26"/>
    <mergeCell ref="D23:D26"/>
  </mergeCells>
  <conditionalFormatting sqref="F14:P14">
    <cfRule type="expression" dxfId="39" priority="14" stopIfTrue="1">
      <formula>F9&lt;F10</formula>
    </cfRule>
    <cfRule type="expression" dxfId="38" priority="15" stopIfTrue="1">
      <formula>F9=""</formula>
    </cfRule>
    <cfRule type="expression" dxfId="37" priority="16" stopIfTrue="1">
      <formula>F9&gt;F11</formula>
    </cfRule>
  </conditionalFormatting>
  <conditionalFormatting sqref="F22:P22">
    <cfRule type="expression" dxfId="36" priority="9" stopIfTrue="1">
      <formula>F19=""</formula>
    </cfRule>
    <cfRule type="expression" dxfId="35" priority="10" stopIfTrue="1">
      <formula>F19&lt;F20</formula>
    </cfRule>
  </conditionalFormatting>
  <conditionalFormatting sqref="F26:P26">
    <cfRule type="expression" dxfId="34" priority="7" stopIfTrue="1">
      <formula>F23=""</formula>
    </cfRule>
    <cfRule type="expression" dxfId="33" priority="8" stopIfTrue="1">
      <formula>F23&lt;F24</formula>
    </cfRule>
  </conditionalFormatting>
  <conditionalFormatting sqref="F24:P25 F20:P21 F10:P13 F16:P17">
    <cfRule type="containsErrors" dxfId="32" priority="6" stopIfTrue="1">
      <formula>ISERROR(F10)</formula>
    </cfRule>
  </conditionalFormatting>
  <conditionalFormatting sqref="F18:P18">
    <cfRule type="expression" dxfId="31" priority="1">
      <formula>F15=""</formula>
    </cfRule>
    <cfRule type="expression" dxfId="30" priority="2">
      <formula>F15&lt;F16</formula>
    </cfRule>
  </conditionalFormatting>
  <pageMargins left="0.5" right="0.7" top="0.75" bottom="0.75" header="0.3" footer="0.3"/>
  <pageSetup scale="68" orientation="landscape" r:id="rId1"/>
  <rowBreaks count="1" manualBreakCount="1">
    <brk id="42" max="16" man="1"/>
  </rowBreaks>
  <ignoredErrors>
    <ignoredError sqref="F14:P14 F22:P22 F10:P11 F16:P16 F18:P18 F20:P20 G19:P19 F24:P24 H23:P23" evalError="1"/>
  </ignoredErrors>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6">
    <tabColor theme="8" tint="-0.499984740745262"/>
  </sheetPr>
  <dimension ref="A1:N82"/>
  <sheetViews>
    <sheetView showGridLines="0" tabSelected="1" topLeftCell="A49" zoomScale="90" zoomScaleNormal="90" workbookViewId="0">
      <selection activeCell="D70" sqref="D70"/>
    </sheetView>
  </sheetViews>
  <sheetFormatPr defaultRowHeight="15"/>
  <cols>
    <col min="1" max="1" width="2.85546875" style="33" customWidth="1"/>
    <col min="2" max="2" width="29" style="33" customWidth="1"/>
    <col min="3" max="3" width="17.7109375" style="33" customWidth="1"/>
    <col min="4" max="6" width="14.28515625" style="33" customWidth="1"/>
    <col min="7" max="14" width="10.42578125" style="33" customWidth="1"/>
    <col min="15" max="16384" width="9.140625" style="33"/>
  </cols>
  <sheetData>
    <row r="1" spans="1:14" s="59" customFormat="1" ht="15" customHeight="1">
      <c r="B1" s="57"/>
      <c r="C1" s="58"/>
      <c r="D1" s="58"/>
      <c r="E1" s="58"/>
      <c r="F1" s="58"/>
      <c r="G1" s="58"/>
      <c r="H1" s="58"/>
      <c r="I1" s="58"/>
      <c r="J1" s="58"/>
      <c r="K1" s="58"/>
      <c r="L1" s="58"/>
      <c r="M1" s="58"/>
      <c r="N1" s="58"/>
    </row>
    <row r="2" spans="1:14" s="59" customFormat="1" ht="15" customHeight="1">
      <c r="A2" s="464" t="str">
        <f>Setup!B5</f>
        <v>Product Costing &amp; Financial Performance Tool</v>
      </c>
      <c r="B2" s="60"/>
      <c r="C2" s="58"/>
      <c r="D2" s="58"/>
      <c r="E2" s="58"/>
      <c r="F2" s="58"/>
      <c r="G2" s="58"/>
      <c r="H2" s="58"/>
      <c r="I2" s="58"/>
      <c r="J2" s="58"/>
      <c r="K2" s="58"/>
      <c r="L2" s="58"/>
      <c r="M2" s="58"/>
      <c r="N2" s="58"/>
    </row>
    <row r="3" spans="1:14" s="59" customFormat="1" ht="15" customHeight="1">
      <c r="B3" s="33"/>
      <c r="C3" s="58"/>
      <c r="D3" s="58"/>
      <c r="E3" s="58"/>
      <c r="F3" s="58"/>
      <c r="G3" s="58"/>
      <c r="H3" s="58"/>
      <c r="I3" s="58"/>
      <c r="J3" s="58"/>
      <c r="K3" s="58"/>
      <c r="L3" s="58"/>
      <c r="M3" s="58"/>
      <c r="N3" s="58"/>
    </row>
    <row r="4" spans="1:14" s="59" customFormat="1" ht="15" customHeight="1">
      <c r="A4" s="61" t="s">
        <v>285</v>
      </c>
    </row>
    <row r="5" spans="1:14" ht="9.75" hidden="1" customHeight="1">
      <c r="C5" s="480">
        <f>Setup!$D$10</f>
        <v>11</v>
      </c>
      <c r="D5" s="480">
        <f>Setup!$D$10</f>
        <v>11</v>
      </c>
      <c r="E5" s="480">
        <f>Setup!$D$10</f>
        <v>11</v>
      </c>
      <c r="F5" s="480">
        <f>Setup!$D$10</f>
        <v>11</v>
      </c>
      <c r="G5" s="480">
        <f>Setup!$D$10</f>
        <v>11</v>
      </c>
      <c r="H5" s="480">
        <f>Setup!$D$10</f>
        <v>11</v>
      </c>
      <c r="I5" s="480">
        <f>Setup!$D$10</f>
        <v>11</v>
      </c>
      <c r="J5" s="480">
        <f>Setup!$D$10</f>
        <v>11</v>
      </c>
      <c r="K5" s="480">
        <f>Setup!$D$10</f>
        <v>11</v>
      </c>
      <c r="L5" s="480">
        <f>Setup!$D$10</f>
        <v>11</v>
      </c>
      <c r="M5" s="480">
        <f>Setup!$D$10</f>
        <v>11</v>
      </c>
      <c r="N5" s="480">
        <f>Setup!$D$10</f>
        <v>11</v>
      </c>
    </row>
    <row r="6" spans="1:14" ht="3.75" customHeight="1">
      <c r="B6" s="470" t="s">
        <v>95</v>
      </c>
      <c r="C6" s="470">
        <f>IF(COUNT('Financial Indicators Output'!F9:P9)=0,3,COUNT('Financial Indicators Output'!F9:P9))</f>
        <v>3</v>
      </c>
    </row>
    <row r="7" spans="1:14" ht="1.5" customHeight="1"/>
    <row r="8" spans="1:14" ht="15" customHeight="1">
      <c r="B8" s="62" t="s">
        <v>111</v>
      </c>
      <c r="D8" s="63"/>
      <c r="E8" s="63"/>
      <c r="F8" s="63"/>
      <c r="G8" s="63"/>
      <c r="H8" s="63"/>
    </row>
    <row r="9" spans="1:14" ht="15" customHeight="1">
      <c r="B9" s="137" t="s">
        <v>112</v>
      </c>
      <c r="C9" s="138" t="s">
        <v>98</v>
      </c>
      <c r="D9" s="139">
        <f>'Financial Indicators Output'!F8</f>
        <v>2011</v>
      </c>
      <c r="E9" s="139">
        <f>D9+1</f>
        <v>2012</v>
      </c>
      <c r="F9" s="139">
        <f t="shared" ref="F9:N9" si="0">E9+1</f>
        <v>2013</v>
      </c>
      <c r="G9" s="139">
        <f t="shared" si="0"/>
        <v>2014</v>
      </c>
      <c r="H9" s="139">
        <f t="shared" si="0"/>
        <v>2015</v>
      </c>
      <c r="I9" s="139">
        <f t="shared" si="0"/>
        <v>2016</v>
      </c>
      <c r="J9" s="139">
        <f t="shared" si="0"/>
        <v>2017</v>
      </c>
      <c r="K9" s="139">
        <f t="shared" si="0"/>
        <v>2018</v>
      </c>
      <c r="L9" s="139">
        <f t="shared" si="0"/>
        <v>2019</v>
      </c>
      <c r="M9" s="139">
        <f t="shared" si="0"/>
        <v>2020</v>
      </c>
      <c r="N9" s="139">
        <f t="shared" si="0"/>
        <v>2021</v>
      </c>
    </row>
    <row r="10" spans="1:14" ht="15" customHeight="1">
      <c r="B10" s="868" t="s">
        <v>113</v>
      </c>
      <c r="C10" s="177" t="s">
        <v>114</v>
      </c>
      <c r="D10" s="178" t="str">
        <f>IF('Income-Expenditure Summary'!C62=0,"",'Income-Expenditure Summary'!C62)</f>
        <v/>
      </c>
      <c r="E10" s="178" t="str">
        <f>IF('Income-Expenditure Summary'!D62=0,"",'Income-Expenditure Summary'!D62)</f>
        <v/>
      </c>
      <c r="F10" s="178" t="str">
        <f>IF('Income-Expenditure Summary'!E62=0,"",'Income-Expenditure Summary'!E62)</f>
        <v/>
      </c>
      <c r="G10" s="178" t="str">
        <f>IF('Income-Expenditure Summary'!F62=0,"",'Income-Expenditure Summary'!F62)</f>
        <v/>
      </c>
      <c r="H10" s="178" t="str">
        <f>IF('Income-Expenditure Summary'!G62=0,"",'Income-Expenditure Summary'!G62)</f>
        <v/>
      </c>
      <c r="I10" s="178" t="str">
        <f>IF('Income-Expenditure Summary'!H62=0,"",'Income-Expenditure Summary'!H62)</f>
        <v/>
      </c>
      <c r="J10" s="178" t="str">
        <f>IF('Income-Expenditure Summary'!I62=0,"",'Income-Expenditure Summary'!I62)</f>
        <v/>
      </c>
      <c r="K10" s="178" t="str">
        <f>IF('Income-Expenditure Summary'!J62=0,"",'Income-Expenditure Summary'!J62)</f>
        <v/>
      </c>
      <c r="L10" s="178" t="str">
        <f>IF('Income-Expenditure Summary'!K62=0,"",'Income-Expenditure Summary'!K62)</f>
        <v/>
      </c>
      <c r="M10" s="178" t="str">
        <f>IF('Income-Expenditure Summary'!L62=0,"",'Income-Expenditure Summary'!L62)</f>
        <v/>
      </c>
      <c r="N10" s="178" t="str">
        <f>IF('Income-Expenditure Summary'!M62=0,"",'Income-Expenditure Summary'!M62)</f>
        <v/>
      </c>
    </row>
    <row r="11" spans="1:14" ht="15" customHeight="1">
      <c r="B11" s="869"/>
      <c r="C11" s="179" t="s">
        <v>115</v>
      </c>
      <c r="D11" s="68" t="str">
        <f>IF(ISERROR(D10/D14),"",D10/D14)</f>
        <v/>
      </c>
      <c r="E11" s="68" t="str">
        <f t="shared" ref="E11:N11" si="1">IF(ISERROR(E10/E14),"",E10/E14)</f>
        <v/>
      </c>
      <c r="F11" s="68" t="str">
        <f t="shared" si="1"/>
        <v/>
      </c>
      <c r="G11" s="68" t="str">
        <f t="shared" si="1"/>
        <v/>
      </c>
      <c r="H11" s="68" t="str">
        <f t="shared" si="1"/>
        <v/>
      </c>
      <c r="I11" s="68" t="str">
        <f t="shared" si="1"/>
        <v/>
      </c>
      <c r="J11" s="68" t="str">
        <f t="shared" si="1"/>
        <v/>
      </c>
      <c r="K11" s="68" t="str">
        <f t="shared" si="1"/>
        <v/>
      </c>
      <c r="L11" s="68" t="str">
        <f t="shared" si="1"/>
        <v/>
      </c>
      <c r="M11" s="68" t="str">
        <f t="shared" si="1"/>
        <v/>
      </c>
      <c r="N11" s="68" t="str">
        <f t="shared" si="1"/>
        <v/>
      </c>
    </row>
    <row r="12" spans="1:14" ht="15" customHeight="1">
      <c r="B12" s="868" t="s">
        <v>90</v>
      </c>
      <c r="C12" s="177" t="s">
        <v>114</v>
      </c>
      <c r="D12" s="178" t="str">
        <f>IF('Income-Expenditure Summary'!C80=0,"",'Income-Expenditure Summary'!C80)</f>
        <v/>
      </c>
      <c r="E12" s="178" t="str">
        <f>IF('Income-Expenditure Summary'!D80=0,"",'Income-Expenditure Summary'!D80)</f>
        <v/>
      </c>
      <c r="F12" s="178" t="str">
        <f>IF('Income-Expenditure Summary'!E80=0,"",'Income-Expenditure Summary'!E80)</f>
        <v/>
      </c>
      <c r="G12" s="178" t="str">
        <f>IF('Income-Expenditure Summary'!F80=0,"",'Income-Expenditure Summary'!F80)</f>
        <v/>
      </c>
      <c r="H12" s="178" t="str">
        <f>IF('Income-Expenditure Summary'!G80=0,"",'Income-Expenditure Summary'!G80)</f>
        <v/>
      </c>
      <c r="I12" s="178" t="str">
        <f>IF('Income-Expenditure Summary'!H80=0,"",'Income-Expenditure Summary'!H80)</f>
        <v/>
      </c>
      <c r="J12" s="178" t="str">
        <f>IF('Income-Expenditure Summary'!I80=0,"",'Income-Expenditure Summary'!I80)</f>
        <v/>
      </c>
      <c r="K12" s="178" t="str">
        <f>IF('Income-Expenditure Summary'!J80=0,"",'Income-Expenditure Summary'!J80)</f>
        <v/>
      </c>
      <c r="L12" s="178" t="str">
        <f>IF('Income-Expenditure Summary'!K80=0,"",'Income-Expenditure Summary'!K80)</f>
        <v/>
      </c>
      <c r="M12" s="178" t="str">
        <f>IF('Income-Expenditure Summary'!L80=0,"",'Income-Expenditure Summary'!L80)</f>
        <v/>
      </c>
      <c r="N12" s="178" t="str">
        <f>IF('Income-Expenditure Summary'!M80=0,"",'Income-Expenditure Summary'!M80)</f>
        <v/>
      </c>
    </row>
    <row r="13" spans="1:14" ht="15" customHeight="1">
      <c r="B13" s="869"/>
      <c r="C13" s="179" t="s">
        <v>115</v>
      </c>
      <c r="D13" s="64" t="str">
        <f>IF(ISERROR(D12/D14),"",D12/D14)</f>
        <v/>
      </c>
      <c r="E13" s="64" t="str">
        <f t="shared" ref="E13:N13" si="2">IF(ISERROR(E12/E14),"",E12/E14)</f>
        <v/>
      </c>
      <c r="F13" s="64" t="str">
        <f t="shared" si="2"/>
        <v/>
      </c>
      <c r="G13" s="64" t="str">
        <f t="shared" si="2"/>
        <v/>
      </c>
      <c r="H13" s="64" t="str">
        <f t="shared" si="2"/>
        <v/>
      </c>
      <c r="I13" s="64" t="str">
        <f t="shared" si="2"/>
        <v/>
      </c>
      <c r="J13" s="64" t="str">
        <f t="shared" si="2"/>
        <v/>
      </c>
      <c r="K13" s="64" t="str">
        <f t="shared" si="2"/>
        <v/>
      </c>
      <c r="L13" s="64" t="str">
        <f t="shared" si="2"/>
        <v/>
      </c>
      <c r="M13" s="64" t="str">
        <f t="shared" si="2"/>
        <v/>
      </c>
      <c r="N13" s="64" t="str">
        <f t="shared" si="2"/>
        <v/>
      </c>
    </row>
    <row r="14" spans="1:14" ht="15" customHeight="1">
      <c r="B14" s="65" t="s">
        <v>0</v>
      </c>
      <c r="C14" s="66" t="s">
        <v>114</v>
      </c>
      <c r="D14" s="67">
        <f>SUM(D10,D12)</f>
        <v>0</v>
      </c>
      <c r="E14" s="67">
        <f t="shared" ref="E14:N14" si="3">SUM(E10,E12)</f>
        <v>0</v>
      </c>
      <c r="F14" s="67">
        <f t="shared" si="3"/>
        <v>0</v>
      </c>
      <c r="G14" s="67">
        <f t="shared" si="3"/>
        <v>0</v>
      </c>
      <c r="H14" s="67">
        <f t="shared" si="3"/>
        <v>0</v>
      </c>
      <c r="I14" s="67">
        <f t="shared" si="3"/>
        <v>0</v>
      </c>
      <c r="J14" s="67">
        <f t="shared" si="3"/>
        <v>0</v>
      </c>
      <c r="K14" s="67">
        <f t="shared" si="3"/>
        <v>0</v>
      </c>
      <c r="L14" s="67">
        <f t="shared" si="3"/>
        <v>0</v>
      </c>
      <c r="M14" s="67">
        <f t="shared" si="3"/>
        <v>0</v>
      </c>
      <c r="N14" s="67">
        <f t="shared" si="3"/>
        <v>0</v>
      </c>
    </row>
    <row r="15" spans="1:14" ht="15" customHeight="1"/>
    <row r="31" spans="2:14">
      <c r="B31" s="62" t="s">
        <v>116</v>
      </c>
    </row>
    <row r="32" spans="2:14">
      <c r="B32" s="140" t="s">
        <v>112</v>
      </c>
      <c r="C32" s="140" t="s">
        <v>98</v>
      </c>
      <c r="D32" s="105">
        <f>D9</f>
        <v>2011</v>
      </c>
      <c r="E32" s="105">
        <f>D32+1</f>
        <v>2012</v>
      </c>
      <c r="F32" s="105">
        <f t="shared" ref="F32:N32" si="4">E32+1</f>
        <v>2013</v>
      </c>
      <c r="G32" s="105">
        <f t="shared" si="4"/>
        <v>2014</v>
      </c>
      <c r="H32" s="105">
        <f t="shared" si="4"/>
        <v>2015</v>
      </c>
      <c r="I32" s="105">
        <f t="shared" si="4"/>
        <v>2016</v>
      </c>
      <c r="J32" s="105">
        <f t="shared" si="4"/>
        <v>2017</v>
      </c>
      <c r="K32" s="105">
        <f t="shared" si="4"/>
        <v>2018</v>
      </c>
      <c r="L32" s="105">
        <f t="shared" si="4"/>
        <v>2019</v>
      </c>
      <c r="M32" s="105">
        <f t="shared" si="4"/>
        <v>2020</v>
      </c>
      <c r="N32" s="105">
        <f t="shared" si="4"/>
        <v>2021</v>
      </c>
    </row>
    <row r="33" spans="2:14">
      <c r="B33" s="870" t="s">
        <v>323</v>
      </c>
      <c r="C33" s="177" t="s">
        <v>117</v>
      </c>
      <c r="D33" s="180">
        <f>IF('Income-Expenditure Summary'!C31=0,0,'Income-Expenditure Summary'!C31)</f>
        <v>0</v>
      </c>
      <c r="E33" s="180">
        <f>IF('Income-Expenditure Summary'!D31=0,0,'Income-Expenditure Summary'!D31)</f>
        <v>0</v>
      </c>
      <c r="F33" s="180">
        <f>IF('Income-Expenditure Summary'!E31=0,0,'Income-Expenditure Summary'!E31)</f>
        <v>0</v>
      </c>
      <c r="G33" s="180">
        <f>IF('Income-Expenditure Summary'!F31=0,0,'Income-Expenditure Summary'!F31)</f>
        <v>0</v>
      </c>
      <c r="H33" s="180">
        <f>IF('Income-Expenditure Summary'!G31=0,0,'Income-Expenditure Summary'!G31)</f>
        <v>0</v>
      </c>
      <c r="I33" s="180">
        <f>IF('Income-Expenditure Summary'!H31=0,0,'Income-Expenditure Summary'!H31)</f>
        <v>0</v>
      </c>
      <c r="J33" s="180">
        <f>IF('Income-Expenditure Summary'!I31=0,0,'Income-Expenditure Summary'!I31)</f>
        <v>0</v>
      </c>
      <c r="K33" s="180">
        <f>IF('Income-Expenditure Summary'!J31=0,0,'Income-Expenditure Summary'!J31)</f>
        <v>0</v>
      </c>
      <c r="L33" s="180">
        <f>IF('Income-Expenditure Summary'!K31=0,0,'Income-Expenditure Summary'!K31)</f>
        <v>0</v>
      </c>
      <c r="M33" s="180">
        <f>IF('Income-Expenditure Summary'!L31=0,0,'Income-Expenditure Summary'!L31)</f>
        <v>0</v>
      </c>
      <c r="N33" s="180">
        <f>IF('Income-Expenditure Summary'!M31=0,0,'Income-Expenditure Summary'!M31)</f>
        <v>0</v>
      </c>
    </row>
    <row r="34" spans="2:14">
      <c r="B34" s="870"/>
      <c r="C34" s="179" t="s">
        <v>118</v>
      </c>
      <c r="D34" s="68" t="str">
        <f>IF(ISERROR(D33/D39),"",D33/D39)</f>
        <v/>
      </c>
      <c r="E34" s="68" t="str">
        <f t="shared" ref="E34:N34" si="5">IF(ISERROR(E33/E39),"",E33/E39)</f>
        <v/>
      </c>
      <c r="F34" s="68" t="str">
        <f t="shared" si="5"/>
        <v/>
      </c>
      <c r="G34" s="68" t="str">
        <f t="shared" si="5"/>
        <v/>
      </c>
      <c r="H34" s="68" t="str">
        <f t="shared" si="5"/>
        <v/>
      </c>
      <c r="I34" s="68" t="str">
        <f t="shared" si="5"/>
        <v/>
      </c>
      <c r="J34" s="68" t="str">
        <f t="shared" si="5"/>
        <v/>
      </c>
      <c r="K34" s="68" t="str">
        <f t="shared" si="5"/>
        <v/>
      </c>
      <c r="L34" s="68" t="str">
        <f t="shared" si="5"/>
        <v/>
      </c>
      <c r="M34" s="68" t="str">
        <f t="shared" si="5"/>
        <v/>
      </c>
      <c r="N34" s="68" t="str">
        <f t="shared" si="5"/>
        <v/>
      </c>
    </row>
    <row r="35" spans="2:14">
      <c r="B35" s="870" t="s">
        <v>324</v>
      </c>
      <c r="C35" s="177" t="s">
        <v>117</v>
      </c>
      <c r="D35" s="180" t="str">
        <f>IF('Income-Expenditure Summary'!C19=0,"",'Income-Expenditure Summary'!C19)</f>
        <v/>
      </c>
      <c r="E35" s="180" t="str">
        <f>IF('Income-Expenditure Summary'!D19=0,"",'Income-Expenditure Summary'!D19)</f>
        <v/>
      </c>
      <c r="F35" s="180" t="str">
        <f>IF('Income-Expenditure Summary'!E19=0,"",'Income-Expenditure Summary'!E19)</f>
        <v/>
      </c>
      <c r="G35" s="180" t="str">
        <f>IF('Income-Expenditure Summary'!F19=0,"",'Income-Expenditure Summary'!F19)</f>
        <v/>
      </c>
      <c r="H35" s="180" t="str">
        <f>IF('Income-Expenditure Summary'!G19=0,"",'Income-Expenditure Summary'!G19)</f>
        <v/>
      </c>
      <c r="I35" s="180" t="str">
        <f>IF('Income-Expenditure Summary'!H19=0,"",'Income-Expenditure Summary'!H19)</f>
        <v/>
      </c>
      <c r="J35" s="180" t="str">
        <f>IF('Income-Expenditure Summary'!I19=0,"",'Income-Expenditure Summary'!I19)</f>
        <v/>
      </c>
      <c r="K35" s="180" t="str">
        <f>IF('Income-Expenditure Summary'!J19=0,"",'Income-Expenditure Summary'!J19)</f>
        <v/>
      </c>
      <c r="L35" s="180" t="str">
        <f>IF('Income-Expenditure Summary'!K19=0,"",'Income-Expenditure Summary'!K19)</f>
        <v/>
      </c>
      <c r="M35" s="180" t="str">
        <f>IF('Income-Expenditure Summary'!L19=0,"",'Income-Expenditure Summary'!L19)</f>
        <v/>
      </c>
      <c r="N35" s="180" t="str">
        <f>IF('Income-Expenditure Summary'!M19=0,"",'Income-Expenditure Summary'!M19)</f>
        <v/>
      </c>
    </row>
    <row r="36" spans="2:14">
      <c r="B36" s="870"/>
      <c r="C36" s="179" t="s">
        <v>118</v>
      </c>
      <c r="D36" s="68" t="str">
        <f>IF(ISERROR(D35/D39),"",D35/D39)</f>
        <v/>
      </c>
      <c r="E36" s="68" t="str">
        <f t="shared" ref="E36:N36" si="6">IF(ISERROR(E35/E39),"",E35/E39)</f>
        <v/>
      </c>
      <c r="F36" s="68" t="str">
        <f t="shared" si="6"/>
        <v/>
      </c>
      <c r="G36" s="68" t="str">
        <f t="shared" si="6"/>
        <v/>
      </c>
      <c r="H36" s="68" t="str">
        <f t="shared" si="6"/>
        <v/>
      </c>
      <c r="I36" s="68" t="str">
        <f t="shared" si="6"/>
        <v/>
      </c>
      <c r="J36" s="68" t="str">
        <f t="shared" si="6"/>
        <v/>
      </c>
      <c r="K36" s="68" t="str">
        <f t="shared" si="6"/>
        <v/>
      </c>
      <c r="L36" s="68" t="str">
        <f t="shared" si="6"/>
        <v/>
      </c>
      <c r="M36" s="68" t="str">
        <f t="shared" si="6"/>
        <v/>
      </c>
      <c r="N36" s="68" t="str">
        <f t="shared" si="6"/>
        <v/>
      </c>
    </row>
    <row r="37" spans="2:14">
      <c r="B37" s="870" t="s">
        <v>119</v>
      </c>
      <c r="C37" s="177" t="s">
        <v>117</v>
      </c>
      <c r="D37" s="180" t="str">
        <f>IF('Income-Expenditure Summary'!C43=0,"",'Income-Expenditure Summary'!C43)</f>
        <v/>
      </c>
      <c r="E37" s="180" t="str">
        <f>IF('Income-Expenditure Summary'!D43=0,"",'Income-Expenditure Summary'!D43)</f>
        <v/>
      </c>
      <c r="F37" s="180" t="str">
        <f>IF('Income-Expenditure Summary'!E43=0,"",'Income-Expenditure Summary'!E43)</f>
        <v/>
      </c>
      <c r="G37" s="180" t="str">
        <f>IF('Income-Expenditure Summary'!F43=0,"",'Income-Expenditure Summary'!F43)</f>
        <v/>
      </c>
      <c r="H37" s="180" t="str">
        <f>IF('Income-Expenditure Summary'!G43=0,"",'Income-Expenditure Summary'!G43)</f>
        <v/>
      </c>
      <c r="I37" s="180" t="str">
        <f>IF('Income-Expenditure Summary'!H43=0,"",'Income-Expenditure Summary'!H43)</f>
        <v/>
      </c>
      <c r="J37" s="180" t="str">
        <f>IF('Income-Expenditure Summary'!I43=0,"",'Income-Expenditure Summary'!I43)</f>
        <v/>
      </c>
      <c r="K37" s="180" t="str">
        <f>IF('Income-Expenditure Summary'!J43=0,"",'Income-Expenditure Summary'!J43)</f>
        <v/>
      </c>
      <c r="L37" s="180" t="str">
        <f>IF('Income-Expenditure Summary'!K43=0,"",'Income-Expenditure Summary'!K43)</f>
        <v/>
      </c>
      <c r="M37" s="180" t="str">
        <f>IF('Income-Expenditure Summary'!L43=0,"",'Income-Expenditure Summary'!L43)</f>
        <v/>
      </c>
      <c r="N37" s="180" t="str">
        <f>IF('Income-Expenditure Summary'!M43=0,"",'Income-Expenditure Summary'!M43)</f>
        <v/>
      </c>
    </row>
    <row r="38" spans="2:14">
      <c r="B38" s="870"/>
      <c r="C38" s="179" t="s">
        <v>118</v>
      </c>
      <c r="D38" s="68" t="str">
        <f t="shared" ref="D38:N38" si="7">IF(ISERROR(D37/D39),"",D37/D39)</f>
        <v/>
      </c>
      <c r="E38" s="68" t="str">
        <f t="shared" si="7"/>
        <v/>
      </c>
      <c r="F38" s="68" t="str">
        <f t="shared" si="7"/>
        <v/>
      </c>
      <c r="G38" s="68" t="str">
        <f t="shared" si="7"/>
        <v/>
      </c>
      <c r="H38" s="68" t="str">
        <f t="shared" si="7"/>
        <v/>
      </c>
      <c r="I38" s="68" t="str">
        <f t="shared" si="7"/>
        <v/>
      </c>
      <c r="J38" s="68" t="str">
        <f t="shared" si="7"/>
        <v/>
      </c>
      <c r="K38" s="68" t="str">
        <f t="shared" si="7"/>
        <v/>
      </c>
      <c r="L38" s="68" t="str">
        <f t="shared" si="7"/>
        <v/>
      </c>
      <c r="M38" s="68" t="str">
        <f t="shared" si="7"/>
        <v/>
      </c>
      <c r="N38" s="68" t="str">
        <f t="shared" si="7"/>
        <v/>
      </c>
    </row>
    <row r="39" spans="2:14">
      <c r="B39" s="66" t="s">
        <v>7</v>
      </c>
      <c r="C39" s="66" t="s">
        <v>117</v>
      </c>
      <c r="D39" s="67">
        <f>SUM(D33,D35,D37)</f>
        <v>0</v>
      </c>
      <c r="E39" s="67">
        <f t="shared" ref="E39:N39" si="8">SUM(E33,E35,E37)</f>
        <v>0</v>
      </c>
      <c r="F39" s="67">
        <f t="shared" si="8"/>
        <v>0</v>
      </c>
      <c r="G39" s="67">
        <f t="shared" si="8"/>
        <v>0</v>
      </c>
      <c r="H39" s="67">
        <f t="shared" si="8"/>
        <v>0</v>
      </c>
      <c r="I39" s="67">
        <f t="shared" si="8"/>
        <v>0</v>
      </c>
      <c r="J39" s="67">
        <f t="shared" si="8"/>
        <v>0</v>
      </c>
      <c r="K39" s="67">
        <f t="shared" si="8"/>
        <v>0</v>
      </c>
      <c r="L39" s="67">
        <f t="shared" si="8"/>
        <v>0</v>
      </c>
      <c r="M39" s="67">
        <f t="shared" si="8"/>
        <v>0</v>
      </c>
      <c r="N39" s="67">
        <f t="shared" si="8"/>
        <v>0</v>
      </c>
    </row>
    <row r="58" spans="2:14">
      <c r="B58" s="62" t="s">
        <v>148</v>
      </c>
      <c r="C58" s="183" t="str">
        <f>IF(COUNTBLANK(B60:B81)&gt;11,"WARNING - IF MISSING DATA IN TABLE BELOW, HIDE MISSING ROWS TO DELETE FROM CHART","")</f>
        <v>WARNING - IF MISSING DATA IN TABLE BELOW, HIDE MISSING ROWS TO DELETE FROM CHART</v>
      </c>
    </row>
    <row r="59" spans="2:14">
      <c r="B59" s="141" t="s">
        <v>112</v>
      </c>
      <c r="C59" s="141" t="s">
        <v>98</v>
      </c>
      <c r="D59" s="142">
        <f>D9</f>
        <v>2011</v>
      </c>
      <c r="E59" s="142">
        <f t="shared" ref="E59:N59" si="9">E9</f>
        <v>2012</v>
      </c>
      <c r="F59" s="142">
        <f t="shared" si="9"/>
        <v>2013</v>
      </c>
      <c r="G59" s="142">
        <f t="shared" si="9"/>
        <v>2014</v>
      </c>
      <c r="H59" s="142">
        <f t="shared" si="9"/>
        <v>2015</v>
      </c>
      <c r="I59" s="142">
        <f t="shared" si="9"/>
        <v>2016</v>
      </c>
      <c r="J59" s="142">
        <f t="shared" si="9"/>
        <v>2017</v>
      </c>
      <c r="K59" s="142">
        <f t="shared" si="9"/>
        <v>2018</v>
      </c>
      <c r="L59" s="142">
        <f t="shared" si="9"/>
        <v>2019</v>
      </c>
      <c r="M59" s="142">
        <f t="shared" si="9"/>
        <v>2020</v>
      </c>
      <c r="N59" s="142">
        <f t="shared" si="9"/>
        <v>2021</v>
      </c>
    </row>
    <row r="60" spans="2:14">
      <c r="B60" s="867" t="str">
        <f>IF(Setup!C16=0,"",Setup!C16)</f>
        <v>Membership</v>
      </c>
      <c r="C60" s="177" t="s">
        <v>117</v>
      </c>
      <c r="D60" s="178">
        <f>IF($B$60="",0,(VLOOKUP($B$60,'Income-Expenditure Summary'!$B$20:$M$42,'Income-Expenditure Summary'!C$8,0)))</f>
        <v>0</v>
      </c>
      <c r="E60" s="178">
        <f>IF($B$60="",0,(VLOOKUP($B$60,'Income-Expenditure Summary'!$B$20:$M$42,'Income-Expenditure Summary'!D$8,0)))</f>
        <v>0</v>
      </c>
      <c r="F60" s="178">
        <f>IF($B$60="",0,(VLOOKUP($B$60,'Income-Expenditure Summary'!$B$20:$M$42,'Income-Expenditure Summary'!E$8,0)))</f>
        <v>0</v>
      </c>
      <c r="G60" s="178">
        <f>IF($B$60="",0,(VLOOKUP($B$60,'Income-Expenditure Summary'!$B$20:$M$42,'Income-Expenditure Summary'!F$8,0)))</f>
        <v>0</v>
      </c>
      <c r="H60" s="178">
        <f>IF($B$60="",0,(VLOOKUP($B$60,'Income-Expenditure Summary'!$B$20:$M$42,'Income-Expenditure Summary'!G$8,0)))</f>
        <v>0</v>
      </c>
      <c r="I60" s="178">
        <f>IF($B$60="",0,(VLOOKUP($B$60,'Income-Expenditure Summary'!$B$20:$M$42,'Income-Expenditure Summary'!H$8,0)))</f>
        <v>0</v>
      </c>
      <c r="J60" s="178">
        <f>IF($B$60="",0,(VLOOKUP($B$60,'Income-Expenditure Summary'!$B$20:$M$42,'Income-Expenditure Summary'!I$8,0)))</f>
        <v>0</v>
      </c>
      <c r="K60" s="178">
        <f>IF($B$60="",0,(VLOOKUP($B$60,'Income-Expenditure Summary'!$B$20:$M$42,'Income-Expenditure Summary'!J$8,0)))</f>
        <v>0</v>
      </c>
      <c r="L60" s="178">
        <f>IF($B$60="",0,(VLOOKUP($B$60,'Income-Expenditure Summary'!$B$20:$M$42,'Income-Expenditure Summary'!K$8,0)))</f>
        <v>0</v>
      </c>
      <c r="M60" s="178">
        <f>IF($B$60="",0,(VLOOKUP($B$60,'Income-Expenditure Summary'!$B$20:$M$42,'Income-Expenditure Summary'!L$8,0)))</f>
        <v>0</v>
      </c>
      <c r="N60" s="178">
        <f>IF($B$60="",0,(VLOOKUP($B$60,'Income-Expenditure Summary'!$B$20:$M$42,'Income-Expenditure Summary'!M$8,0)))</f>
        <v>0</v>
      </c>
    </row>
    <row r="61" spans="2:14">
      <c r="B61" s="867"/>
      <c r="C61" s="181" t="s">
        <v>120</v>
      </c>
      <c r="D61" s="182">
        <f>IF(ISERROR(D60/D$82),0,(D60/D$82))</f>
        <v>0</v>
      </c>
      <c r="E61" s="182">
        <f t="shared" ref="E61:N61" si="10">IF(ISERROR(E60/E$82),0,(E60/E$82))</f>
        <v>0</v>
      </c>
      <c r="F61" s="182">
        <f t="shared" si="10"/>
        <v>0</v>
      </c>
      <c r="G61" s="182">
        <f t="shared" si="10"/>
        <v>0</v>
      </c>
      <c r="H61" s="182">
        <f t="shared" si="10"/>
        <v>0</v>
      </c>
      <c r="I61" s="182">
        <f t="shared" si="10"/>
        <v>0</v>
      </c>
      <c r="J61" s="182">
        <f t="shared" si="10"/>
        <v>0</v>
      </c>
      <c r="K61" s="182">
        <f t="shared" si="10"/>
        <v>0</v>
      </c>
      <c r="L61" s="182">
        <f t="shared" si="10"/>
        <v>0</v>
      </c>
      <c r="M61" s="182">
        <f t="shared" si="10"/>
        <v>0</v>
      </c>
      <c r="N61" s="182">
        <f t="shared" si="10"/>
        <v>0</v>
      </c>
    </row>
    <row r="62" spans="2:14">
      <c r="B62" s="867" t="str">
        <f>IF(Setup!C17=0,"",Setup!C17)</f>
        <v>Interest/Investment Income</v>
      </c>
      <c r="C62" s="177" t="s">
        <v>117</v>
      </c>
      <c r="D62" s="178">
        <f>IF($B$62="",0,(VLOOKUP($B$62,'Income-Expenditure Summary'!$B$20:$M$42,'Income-Expenditure Summary'!C$8,0)))</f>
        <v>0</v>
      </c>
      <c r="E62" s="178">
        <f>IF($B$62="",0,(VLOOKUP($B$62,'Income-Expenditure Summary'!$B$20:$M$42,'Income-Expenditure Summary'!D$8,0)))</f>
        <v>0</v>
      </c>
      <c r="F62" s="178">
        <f>IF($B$62="",0,(VLOOKUP($B$62,'Income-Expenditure Summary'!$B$20:$M$42,'Income-Expenditure Summary'!E$8,0)))</f>
        <v>0</v>
      </c>
      <c r="G62" s="178">
        <f>IF($B$62="",0,(VLOOKUP($B$62,'Income-Expenditure Summary'!$B$20:$M$42,'Income-Expenditure Summary'!F$8,0)))</f>
        <v>0</v>
      </c>
      <c r="H62" s="178">
        <f>IF($B$62="",0,(VLOOKUP($B$62,'Income-Expenditure Summary'!$B$20:$M$42,'Income-Expenditure Summary'!G$8,0)))</f>
        <v>0</v>
      </c>
      <c r="I62" s="178">
        <f>IF($B$62="",0,(VLOOKUP($B$62,'Income-Expenditure Summary'!$B$20:$M$42,'Income-Expenditure Summary'!H$8,0)))</f>
        <v>0</v>
      </c>
      <c r="J62" s="178">
        <f>IF($B$62="",0,(VLOOKUP($B$62,'Income-Expenditure Summary'!$B$20:$M$42,'Income-Expenditure Summary'!I$8,0)))</f>
        <v>0</v>
      </c>
      <c r="K62" s="178">
        <f>IF($B$62="",0,(VLOOKUP($B$62,'Income-Expenditure Summary'!$B$20:$M$42,'Income-Expenditure Summary'!J$8,0)))</f>
        <v>0</v>
      </c>
      <c r="L62" s="178">
        <f>IF($B$62="",0,(VLOOKUP($B$62,'Income-Expenditure Summary'!$B$20:$M$42,'Income-Expenditure Summary'!K$8,0)))</f>
        <v>0</v>
      </c>
      <c r="M62" s="178">
        <f>IF($B$62="",0,(VLOOKUP($B$62,'Income-Expenditure Summary'!$B$20:$M$42,'Income-Expenditure Summary'!L$8,0)))</f>
        <v>0</v>
      </c>
      <c r="N62" s="178">
        <f>IF($B$62="",0,(VLOOKUP($B$62,'Income-Expenditure Summary'!$B$20:$M$42,'Income-Expenditure Summary'!M$8,0)))</f>
        <v>0</v>
      </c>
    </row>
    <row r="63" spans="2:14">
      <c r="B63" s="867"/>
      <c r="C63" s="181" t="s">
        <v>120</v>
      </c>
      <c r="D63" s="182">
        <f t="shared" ref="D63:N63" si="11">IF(ISERROR(D62/D$82),0,(D62/D$82))</f>
        <v>0</v>
      </c>
      <c r="E63" s="182">
        <f t="shared" si="11"/>
        <v>0</v>
      </c>
      <c r="F63" s="182">
        <f t="shared" si="11"/>
        <v>0</v>
      </c>
      <c r="G63" s="182">
        <f t="shared" si="11"/>
        <v>0</v>
      </c>
      <c r="H63" s="182">
        <f t="shared" si="11"/>
        <v>0</v>
      </c>
      <c r="I63" s="182">
        <f t="shared" si="11"/>
        <v>0</v>
      </c>
      <c r="J63" s="182">
        <f t="shared" si="11"/>
        <v>0</v>
      </c>
      <c r="K63" s="182">
        <f t="shared" si="11"/>
        <v>0</v>
      </c>
      <c r="L63" s="182">
        <f t="shared" si="11"/>
        <v>0</v>
      </c>
      <c r="M63" s="182">
        <f t="shared" si="11"/>
        <v>0</v>
      </c>
      <c r="N63" s="182">
        <f t="shared" si="11"/>
        <v>0</v>
      </c>
    </row>
    <row r="64" spans="2:14">
      <c r="B64" s="867" t="str">
        <f>IF(Setup!C18=0,"",Setup!C18)</f>
        <v/>
      </c>
      <c r="C64" s="177" t="s">
        <v>117</v>
      </c>
      <c r="D64" s="178">
        <f>IF($B$64="",0,(VLOOKUP($B$64,'Income-Expenditure Summary'!$B$20:$M$42,'Income-Expenditure Summary'!C$8,0)))</f>
        <v>0</v>
      </c>
      <c r="E64" s="178">
        <f>IF($B$64="",0,(VLOOKUP($B$64,'Income-Expenditure Summary'!$B$20:$M$42,'Income-Expenditure Summary'!D$8,0)))</f>
        <v>0</v>
      </c>
      <c r="F64" s="178">
        <f>IF($B$64="",0,(VLOOKUP($B$64,'Income-Expenditure Summary'!$B$20:$M$42,'Income-Expenditure Summary'!E$8,0)))</f>
        <v>0</v>
      </c>
      <c r="G64" s="178">
        <f>IF($B$64="",0,(VLOOKUP($B$64,'Income-Expenditure Summary'!$B$20:$M$42,'Income-Expenditure Summary'!F$8,0)))</f>
        <v>0</v>
      </c>
      <c r="H64" s="178">
        <f>IF($B$64="",0,(VLOOKUP($B$64,'Income-Expenditure Summary'!$B$20:$M$42,'Income-Expenditure Summary'!G$8,0)))</f>
        <v>0</v>
      </c>
      <c r="I64" s="178">
        <f>IF($B$64="",0,(VLOOKUP($B$64,'Income-Expenditure Summary'!$B$20:$M$42,'Income-Expenditure Summary'!H$8,0)))</f>
        <v>0</v>
      </c>
      <c r="J64" s="178">
        <f>IF($B$64="",0,(VLOOKUP($B$64,'Income-Expenditure Summary'!$B$20:$M$42,'Income-Expenditure Summary'!I$8,0)))</f>
        <v>0</v>
      </c>
      <c r="K64" s="178">
        <f>IF($B$64="",0,(VLOOKUP($B$64,'Income-Expenditure Summary'!$B$20:$M$42,'Income-Expenditure Summary'!J$8,0)))</f>
        <v>0</v>
      </c>
      <c r="L64" s="178">
        <f>IF($B$64="",0,(VLOOKUP($B$64,'Income-Expenditure Summary'!$B$20:$M$42,'Income-Expenditure Summary'!K$8,0)))</f>
        <v>0</v>
      </c>
      <c r="M64" s="178">
        <f>IF($B$64="",0,(VLOOKUP($B$64,'Income-Expenditure Summary'!$B$20:$M$42,'Income-Expenditure Summary'!L$8,0)))</f>
        <v>0</v>
      </c>
      <c r="N64" s="178">
        <f>IF($B$64="",0,(VLOOKUP($B$64,'Income-Expenditure Summary'!$B$20:$M$42,'Income-Expenditure Summary'!M$8,0)))</f>
        <v>0</v>
      </c>
    </row>
    <row r="65" spans="2:14">
      <c r="B65" s="867"/>
      <c r="C65" s="181" t="s">
        <v>120</v>
      </c>
      <c r="D65" s="182">
        <f t="shared" ref="D65:N65" si="12">IF(ISERROR(D64/D$82),0,(D64/D$82))</f>
        <v>0</v>
      </c>
      <c r="E65" s="182">
        <f t="shared" si="12"/>
        <v>0</v>
      </c>
      <c r="F65" s="182">
        <f t="shared" si="12"/>
        <v>0</v>
      </c>
      <c r="G65" s="182">
        <f t="shared" si="12"/>
        <v>0</v>
      </c>
      <c r="H65" s="182">
        <f t="shared" si="12"/>
        <v>0</v>
      </c>
      <c r="I65" s="182">
        <f t="shared" si="12"/>
        <v>0</v>
      </c>
      <c r="J65" s="182">
        <f t="shared" si="12"/>
        <v>0</v>
      </c>
      <c r="K65" s="182">
        <f t="shared" si="12"/>
        <v>0</v>
      </c>
      <c r="L65" s="182">
        <f t="shared" si="12"/>
        <v>0</v>
      </c>
      <c r="M65" s="182">
        <f t="shared" si="12"/>
        <v>0</v>
      </c>
      <c r="N65" s="182">
        <f t="shared" si="12"/>
        <v>0</v>
      </c>
    </row>
    <row r="66" spans="2:14">
      <c r="B66" s="867" t="str">
        <f>IF(Setup!C19=0,"",Setup!C19)</f>
        <v/>
      </c>
      <c r="C66" s="177" t="s">
        <v>117</v>
      </c>
      <c r="D66" s="178">
        <f>IF($B$66="",0,(VLOOKUP($B$66,'Income-Expenditure Summary'!$B$20:$M$42,'Income-Expenditure Summary'!C$8,0)))</f>
        <v>0</v>
      </c>
      <c r="E66" s="178">
        <f>IF($B$66="",0,(VLOOKUP($B$66,'Income-Expenditure Summary'!$B$20:$M$42,'Income-Expenditure Summary'!D$8,0)))</f>
        <v>0</v>
      </c>
      <c r="F66" s="178">
        <f>IF($B$66="",0,(VLOOKUP($B$66,'Income-Expenditure Summary'!$B$20:$M$42,'Income-Expenditure Summary'!E$8,0)))</f>
        <v>0</v>
      </c>
      <c r="G66" s="178">
        <f>IF($B$66="",0,(VLOOKUP($B$66,'Income-Expenditure Summary'!$B$20:$M$42,'Income-Expenditure Summary'!F$8,0)))</f>
        <v>0</v>
      </c>
      <c r="H66" s="178">
        <f>IF($B$66="",0,(VLOOKUP($B$66,'Income-Expenditure Summary'!$B$20:$M$42,'Income-Expenditure Summary'!G$8,0)))</f>
        <v>0</v>
      </c>
      <c r="I66" s="178">
        <f>IF($B$66="",0,(VLOOKUP($B$66,'Income-Expenditure Summary'!$B$20:$M$42,'Income-Expenditure Summary'!H$8,0)))</f>
        <v>0</v>
      </c>
      <c r="J66" s="178">
        <f>IF($B$66="",0,(VLOOKUP($B$66,'Income-Expenditure Summary'!$B$20:$M$42,'Income-Expenditure Summary'!I$8,0)))</f>
        <v>0</v>
      </c>
      <c r="K66" s="178">
        <f>IF($B$66="",0,(VLOOKUP($B$66,'Income-Expenditure Summary'!$B$20:$M$42,'Income-Expenditure Summary'!J$8,0)))</f>
        <v>0</v>
      </c>
      <c r="L66" s="178">
        <f>IF($B$66="",0,(VLOOKUP($B$66,'Income-Expenditure Summary'!$B$20:$M$42,'Income-Expenditure Summary'!K$8,0)))</f>
        <v>0</v>
      </c>
      <c r="M66" s="178">
        <f>IF($B$66="",0,(VLOOKUP($B$66,'Income-Expenditure Summary'!$B$20:$M$42,'Income-Expenditure Summary'!L$8,0)))</f>
        <v>0</v>
      </c>
      <c r="N66" s="178">
        <f>IF($B$66="",0,(VLOOKUP($B$66,'Income-Expenditure Summary'!$B$20:$M$42,'Income-Expenditure Summary'!M$8,0)))</f>
        <v>0</v>
      </c>
    </row>
    <row r="67" spans="2:14">
      <c r="B67" s="867"/>
      <c r="C67" s="181" t="s">
        <v>120</v>
      </c>
      <c r="D67" s="182">
        <f t="shared" ref="D67:N67" si="13">IF(ISERROR(D66/D$82),0,(D66/D$82))</f>
        <v>0</v>
      </c>
      <c r="E67" s="182">
        <f t="shared" si="13"/>
        <v>0</v>
      </c>
      <c r="F67" s="182">
        <f t="shared" si="13"/>
        <v>0</v>
      </c>
      <c r="G67" s="182">
        <f t="shared" si="13"/>
        <v>0</v>
      </c>
      <c r="H67" s="182">
        <f t="shared" si="13"/>
        <v>0</v>
      </c>
      <c r="I67" s="182">
        <f t="shared" si="13"/>
        <v>0</v>
      </c>
      <c r="J67" s="182">
        <f t="shared" si="13"/>
        <v>0</v>
      </c>
      <c r="K67" s="182">
        <f t="shared" si="13"/>
        <v>0</v>
      </c>
      <c r="L67" s="182">
        <f t="shared" si="13"/>
        <v>0</v>
      </c>
      <c r="M67" s="182">
        <f t="shared" si="13"/>
        <v>0</v>
      </c>
      <c r="N67" s="182">
        <f t="shared" si="13"/>
        <v>0</v>
      </c>
    </row>
    <row r="68" spans="2:14">
      <c r="B68" s="867" t="str">
        <f>IF(Setup!C23=0,"",Setup!C23)</f>
        <v>Training</v>
      </c>
      <c r="C68" s="177" t="s">
        <v>117</v>
      </c>
      <c r="D68" s="178">
        <f>IF($B$68="",0,(VLOOKUP($B$68,'Income-Expenditure Summary'!$B$20:$M$42,'Income-Expenditure Summary'!C$8,0)))</f>
        <v>0</v>
      </c>
      <c r="E68" s="178">
        <f>IF($B$68="",0,(VLOOKUP($B$68,'Income-Expenditure Summary'!$B$20:$M$42,'Income-Expenditure Summary'!D$8,0)))</f>
        <v>0</v>
      </c>
      <c r="F68" s="178">
        <f>IF($B$68="",0,(VLOOKUP($B$68,'Income-Expenditure Summary'!$B$20:$M$42,'Income-Expenditure Summary'!E$8,0)))</f>
        <v>0</v>
      </c>
      <c r="G68" s="178">
        <f>IF($B$68="",0,(VLOOKUP($B$68,'Income-Expenditure Summary'!$B$20:$M$42,'Income-Expenditure Summary'!F$8,0)))</f>
        <v>0</v>
      </c>
      <c r="H68" s="178">
        <f>IF($B$68="",0,(VLOOKUP($B$68,'Income-Expenditure Summary'!$B$20:$M$42,'Income-Expenditure Summary'!G$8,0)))</f>
        <v>0</v>
      </c>
      <c r="I68" s="178">
        <f>IF($B$68="",0,(VLOOKUP($B$68,'Income-Expenditure Summary'!$B$20:$M$42,'Income-Expenditure Summary'!H$8,0)))</f>
        <v>0</v>
      </c>
      <c r="J68" s="178">
        <f>IF($B$68="",0,(VLOOKUP($B$68,'Income-Expenditure Summary'!$B$20:$M$42,'Income-Expenditure Summary'!I$8,0)))</f>
        <v>0</v>
      </c>
      <c r="K68" s="178">
        <f>IF($B$68="",0,(VLOOKUP($B$68,'Income-Expenditure Summary'!$B$20:$M$42,'Income-Expenditure Summary'!J$8,0)))</f>
        <v>0</v>
      </c>
      <c r="L68" s="178">
        <f>IF($B$68="",0,(VLOOKUP($B$68,'Income-Expenditure Summary'!$B$20:$M$42,'Income-Expenditure Summary'!K$8,0)))</f>
        <v>0</v>
      </c>
      <c r="M68" s="178">
        <f>IF($B$68="",0,(VLOOKUP($B$68,'Income-Expenditure Summary'!$B$20:$M$42,'Income-Expenditure Summary'!L$8,0)))</f>
        <v>0</v>
      </c>
      <c r="N68" s="178">
        <f>IF($B$68="",0,(VLOOKUP($B$68,'Income-Expenditure Summary'!$B$20:$M$42,'Income-Expenditure Summary'!M$8,0)))</f>
        <v>0</v>
      </c>
    </row>
    <row r="69" spans="2:14">
      <c r="B69" s="867"/>
      <c r="C69" s="181" t="s">
        <v>120</v>
      </c>
      <c r="D69" s="182">
        <f t="shared" ref="D69:N69" si="14">IF(ISERROR(D68/D$82),0,(D68/D$82))</f>
        <v>0</v>
      </c>
      <c r="E69" s="182">
        <f t="shared" si="14"/>
        <v>0</v>
      </c>
      <c r="F69" s="182">
        <f t="shared" si="14"/>
        <v>0</v>
      </c>
      <c r="G69" s="182">
        <f t="shared" si="14"/>
        <v>0</v>
      </c>
      <c r="H69" s="182">
        <f t="shared" si="14"/>
        <v>0</v>
      </c>
      <c r="I69" s="182">
        <f t="shared" si="14"/>
        <v>0</v>
      </c>
      <c r="J69" s="182">
        <f t="shared" si="14"/>
        <v>0</v>
      </c>
      <c r="K69" s="182">
        <f t="shared" si="14"/>
        <v>0</v>
      </c>
      <c r="L69" s="182">
        <f t="shared" si="14"/>
        <v>0</v>
      </c>
      <c r="M69" s="182">
        <f t="shared" si="14"/>
        <v>0</v>
      </c>
      <c r="N69" s="182">
        <f t="shared" si="14"/>
        <v>0</v>
      </c>
    </row>
    <row r="70" spans="2:14">
      <c r="B70" s="867" t="str">
        <f>IF(Setup!C24=0,"",Setup!C24)</f>
        <v>Conference</v>
      </c>
      <c r="C70" s="177" t="s">
        <v>117</v>
      </c>
      <c r="D70" s="178">
        <f>IF($B$70="",0,(VLOOKUP($B$70,'Income-Expenditure Summary'!$B$20:$M$42,'Income-Expenditure Summary'!C$8,0)))</f>
        <v>0</v>
      </c>
      <c r="E70" s="178">
        <f>IF($B$70="",0,(VLOOKUP($B$70,'Income-Expenditure Summary'!$B$20:$M$42,'Income-Expenditure Summary'!D$8,0)))</f>
        <v>0</v>
      </c>
      <c r="F70" s="178">
        <f>IF($B$70="",0,(VLOOKUP($B$70,'Income-Expenditure Summary'!$B$20:$M$42,'Income-Expenditure Summary'!E$8,0)))</f>
        <v>0</v>
      </c>
      <c r="G70" s="178">
        <f>IF($B$70="",0,(VLOOKUP($B$70,'Income-Expenditure Summary'!$B$20:$M$42,'Income-Expenditure Summary'!F$8,0)))</f>
        <v>0</v>
      </c>
      <c r="H70" s="178">
        <f>IF($B$70="",0,(VLOOKUP($B$70,'Income-Expenditure Summary'!$B$20:$M$42,'Income-Expenditure Summary'!G$8,0)))</f>
        <v>0</v>
      </c>
      <c r="I70" s="178">
        <f>IF($B$70="",0,(VLOOKUP($B$70,'Income-Expenditure Summary'!$B$20:$M$42,'Income-Expenditure Summary'!H$8,0)))</f>
        <v>0</v>
      </c>
      <c r="J70" s="178">
        <f>IF($B$70="",0,(VLOOKUP($B$70,'Income-Expenditure Summary'!$B$20:$M$42,'Income-Expenditure Summary'!I$8,0)))</f>
        <v>0</v>
      </c>
      <c r="K70" s="178">
        <f>IF($B$70="",0,(VLOOKUP($B$70,'Income-Expenditure Summary'!$B$20:$M$42,'Income-Expenditure Summary'!J$8,0)))</f>
        <v>0</v>
      </c>
      <c r="L70" s="178">
        <f>IF($B$70="",0,(VLOOKUP($B$70,'Income-Expenditure Summary'!$B$20:$M$42,'Income-Expenditure Summary'!K$8,0)))</f>
        <v>0</v>
      </c>
      <c r="M70" s="178">
        <f>IF($B$70="",0,(VLOOKUP($B$70,'Income-Expenditure Summary'!$B$20:$M$42,'Income-Expenditure Summary'!L$8,0)))</f>
        <v>0</v>
      </c>
      <c r="N70" s="178">
        <f>IF($B$70="",0,(VLOOKUP($B$70,'Income-Expenditure Summary'!$B$20:$M$42,'Income-Expenditure Summary'!M$8,0)))</f>
        <v>0</v>
      </c>
    </row>
    <row r="71" spans="2:14">
      <c r="B71" s="867"/>
      <c r="C71" s="181" t="s">
        <v>120</v>
      </c>
      <c r="D71" s="182">
        <f t="shared" ref="D71:N71" si="15">IF(ISERROR(D70/D$82),0,(D70/D$82))</f>
        <v>0</v>
      </c>
      <c r="E71" s="182">
        <f t="shared" si="15"/>
        <v>0</v>
      </c>
      <c r="F71" s="182">
        <f t="shared" si="15"/>
        <v>0</v>
      </c>
      <c r="G71" s="182">
        <f t="shared" si="15"/>
        <v>0</v>
      </c>
      <c r="H71" s="182">
        <f t="shared" si="15"/>
        <v>0</v>
      </c>
      <c r="I71" s="182">
        <f t="shared" si="15"/>
        <v>0</v>
      </c>
      <c r="J71" s="182">
        <f t="shared" si="15"/>
        <v>0</v>
      </c>
      <c r="K71" s="182">
        <f t="shared" si="15"/>
        <v>0</v>
      </c>
      <c r="L71" s="182">
        <f t="shared" si="15"/>
        <v>0</v>
      </c>
      <c r="M71" s="182">
        <f t="shared" si="15"/>
        <v>0</v>
      </c>
      <c r="N71" s="182">
        <f t="shared" si="15"/>
        <v>0</v>
      </c>
    </row>
    <row r="72" spans="2:14">
      <c r="B72" s="867" t="str">
        <f>IF(Setup!C25=0,"",Setup!C25)</f>
        <v>Research</v>
      </c>
      <c r="C72" s="177" t="s">
        <v>117</v>
      </c>
      <c r="D72" s="178">
        <f>IF($B$72="",0,(VLOOKUP($B$72,'Income-Expenditure Summary'!$B$20:$M$42,'Income-Expenditure Summary'!C$8,0)))</f>
        <v>0</v>
      </c>
      <c r="E72" s="178">
        <f>IF($B$72="",0,(VLOOKUP($B$72,'Income-Expenditure Summary'!$B$20:$M$42,'Income-Expenditure Summary'!D$8,0)))</f>
        <v>0</v>
      </c>
      <c r="F72" s="178">
        <f>IF($B$72="",0,(VLOOKUP($B$72,'Income-Expenditure Summary'!$B$20:$M$42,'Income-Expenditure Summary'!E$8,0)))</f>
        <v>0</v>
      </c>
      <c r="G72" s="178">
        <f>IF($B$72="",0,(VLOOKUP($B$72,'Income-Expenditure Summary'!$B$20:$M$42,'Income-Expenditure Summary'!F$8,0)))</f>
        <v>0</v>
      </c>
      <c r="H72" s="178">
        <f>IF($B$72="",0,(VLOOKUP($B$72,'Income-Expenditure Summary'!$B$20:$M$42,'Income-Expenditure Summary'!G$8,0)))</f>
        <v>0</v>
      </c>
      <c r="I72" s="178">
        <f>IF($B$72="",0,(VLOOKUP($B$72,'Income-Expenditure Summary'!$B$20:$M$42,'Income-Expenditure Summary'!H$8,0)))</f>
        <v>0</v>
      </c>
      <c r="J72" s="178">
        <f>IF($B$72="",0,(VLOOKUP($B$72,'Income-Expenditure Summary'!$B$20:$M$42,'Income-Expenditure Summary'!I$8,0)))</f>
        <v>0</v>
      </c>
      <c r="K72" s="178">
        <f>IF($B$72="",0,(VLOOKUP($B$72,'Income-Expenditure Summary'!$B$20:$M$42,'Income-Expenditure Summary'!J$8,0)))</f>
        <v>0</v>
      </c>
      <c r="L72" s="178">
        <f>IF($B$72="",0,(VLOOKUP($B$72,'Income-Expenditure Summary'!$B$20:$M$42,'Income-Expenditure Summary'!K$8,0)))</f>
        <v>0</v>
      </c>
      <c r="M72" s="178">
        <f>IF($B$72="",0,(VLOOKUP($B$72,'Income-Expenditure Summary'!$B$20:$M$42,'Income-Expenditure Summary'!L$8,0)))</f>
        <v>0</v>
      </c>
      <c r="N72" s="178">
        <f>IF($B$72="",0,(VLOOKUP($B$72,'Income-Expenditure Summary'!$B$20:$M$42,'Income-Expenditure Summary'!M$8,0)))</f>
        <v>0</v>
      </c>
    </row>
    <row r="73" spans="2:14">
      <c r="B73" s="867"/>
      <c r="C73" s="181" t="s">
        <v>120</v>
      </c>
      <c r="D73" s="182">
        <f t="shared" ref="D73:N73" si="16">IF(ISERROR(D72/D$82),0,(D72/D$82))</f>
        <v>0</v>
      </c>
      <c r="E73" s="182">
        <f t="shared" si="16"/>
        <v>0</v>
      </c>
      <c r="F73" s="182">
        <f t="shared" si="16"/>
        <v>0</v>
      </c>
      <c r="G73" s="182">
        <f t="shared" si="16"/>
        <v>0</v>
      </c>
      <c r="H73" s="182">
        <f t="shared" si="16"/>
        <v>0</v>
      </c>
      <c r="I73" s="182">
        <f t="shared" si="16"/>
        <v>0</v>
      </c>
      <c r="J73" s="182">
        <f t="shared" si="16"/>
        <v>0</v>
      </c>
      <c r="K73" s="182">
        <f t="shared" si="16"/>
        <v>0</v>
      </c>
      <c r="L73" s="182">
        <f t="shared" si="16"/>
        <v>0</v>
      </c>
      <c r="M73" s="182">
        <f t="shared" si="16"/>
        <v>0</v>
      </c>
      <c r="N73" s="182">
        <f t="shared" si="16"/>
        <v>0</v>
      </c>
    </row>
    <row r="74" spans="2:14">
      <c r="B74" s="867" t="str">
        <f>IF(Setup!C26=0,"",Setup!C26)</f>
        <v>Publications</v>
      </c>
      <c r="C74" s="177" t="s">
        <v>117</v>
      </c>
      <c r="D74" s="178">
        <f>IF($B$74="",0,(VLOOKUP($B$74,'Income-Expenditure Summary'!$B$20:$M$42,'Income-Expenditure Summary'!C$8,0)))</f>
        <v>0</v>
      </c>
      <c r="E74" s="178">
        <f>IF($B$74="",0,(VLOOKUP($B$74,'Income-Expenditure Summary'!$B$20:$M$42,'Income-Expenditure Summary'!D$8,0)))</f>
        <v>0</v>
      </c>
      <c r="F74" s="178">
        <f>IF($B$74="",0,(VLOOKUP($B$74,'Income-Expenditure Summary'!$B$20:$M$42,'Income-Expenditure Summary'!E$8,0)))</f>
        <v>0</v>
      </c>
      <c r="G74" s="178">
        <f>IF($B$74="",0,(VLOOKUP($B$74,'Income-Expenditure Summary'!$B$20:$M$42,'Income-Expenditure Summary'!F$8,0)))</f>
        <v>0</v>
      </c>
      <c r="H74" s="178">
        <f>IF($B$74="",0,(VLOOKUP($B$74,'Income-Expenditure Summary'!$B$20:$M$42,'Income-Expenditure Summary'!G$8,0)))</f>
        <v>0</v>
      </c>
      <c r="I74" s="178">
        <f>IF($B$74="",0,(VLOOKUP($B$74,'Income-Expenditure Summary'!$B$20:$M$42,'Income-Expenditure Summary'!H$8,0)))</f>
        <v>0</v>
      </c>
      <c r="J74" s="178">
        <f>IF($B$74="",0,(VLOOKUP($B$74,'Income-Expenditure Summary'!$B$20:$M$42,'Income-Expenditure Summary'!I$8,0)))</f>
        <v>0</v>
      </c>
      <c r="K74" s="178">
        <f>IF($B$74="",0,(VLOOKUP($B$74,'Income-Expenditure Summary'!$B$20:$M$42,'Income-Expenditure Summary'!J$8,0)))</f>
        <v>0</v>
      </c>
      <c r="L74" s="178">
        <f>IF($B$74="",0,(VLOOKUP($B$74,'Income-Expenditure Summary'!$B$20:$M$42,'Income-Expenditure Summary'!K$8,0)))</f>
        <v>0</v>
      </c>
      <c r="M74" s="178">
        <f>IF($B$74="",0,(VLOOKUP($B$74,'Income-Expenditure Summary'!$B$20:$M$42,'Income-Expenditure Summary'!L$8,0)))</f>
        <v>0</v>
      </c>
      <c r="N74" s="178">
        <f>IF($B$74="",0,(VLOOKUP($B$74,'Income-Expenditure Summary'!$B$20:$M$42,'Income-Expenditure Summary'!M$8,0)))</f>
        <v>0</v>
      </c>
    </row>
    <row r="75" spans="2:14">
      <c r="B75" s="867"/>
      <c r="C75" s="181" t="s">
        <v>120</v>
      </c>
      <c r="D75" s="182">
        <f t="shared" ref="D75:N75" si="17">IF(ISERROR(D74/D$82),0,(D74/D$82))</f>
        <v>0</v>
      </c>
      <c r="E75" s="182">
        <f t="shared" si="17"/>
        <v>0</v>
      </c>
      <c r="F75" s="182">
        <f t="shared" si="17"/>
        <v>0</v>
      </c>
      <c r="G75" s="182">
        <f t="shared" si="17"/>
        <v>0</v>
      </c>
      <c r="H75" s="182">
        <f t="shared" si="17"/>
        <v>0</v>
      </c>
      <c r="I75" s="182">
        <f t="shared" si="17"/>
        <v>0</v>
      </c>
      <c r="J75" s="182">
        <f t="shared" si="17"/>
        <v>0</v>
      </c>
      <c r="K75" s="182">
        <f t="shared" si="17"/>
        <v>0</v>
      </c>
      <c r="L75" s="182">
        <f t="shared" si="17"/>
        <v>0</v>
      </c>
      <c r="M75" s="182">
        <f t="shared" si="17"/>
        <v>0</v>
      </c>
      <c r="N75" s="182">
        <f t="shared" si="17"/>
        <v>0</v>
      </c>
    </row>
    <row r="76" spans="2:14">
      <c r="B76" s="867" t="str">
        <f>IF(Setup!C27=0,"",Setup!C27)</f>
        <v/>
      </c>
      <c r="C76" s="177" t="s">
        <v>117</v>
      </c>
      <c r="D76" s="178">
        <f>IF($B$76="",0,(VLOOKUP($B$76,'Income-Expenditure Summary'!$B$20:$M$42,'Income-Expenditure Summary'!C$8,0)))</f>
        <v>0</v>
      </c>
      <c r="E76" s="178">
        <f>IF($B$76="",0,(VLOOKUP($B$76,'Income-Expenditure Summary'!$B$20:$M$42,'Income-Expenditure Summary'!D$8,0)))</f>
        <v>0</v>
      </c>
      <c r="F76" s="178">
        <f>IF($B$76="",0,(VLOOKUP($B$76,'Income-Expenditure Summary'!$B$20:$M$42,'Income-Expenditure Summary'!E$8,0)))</f>
        <v>0</v>
      </c>
      <c r="G76" s="178">
        <f>IF($B$76="",0,(VLOOKUP($B$76,'Income-Expenditure Summary'!$B$20:$M$42,'Income-Expenditure Summary'!F$8,0)))</f>
        <v>0</v>
      </c>
      <c r="H76" s="178">
        <f>IF($B$76="",0,(VLOOKUP($B$76,'Income-Expenditure Summary'!$B$20:$M$42,'Income-Expenditure Summary'!G$8,0)))</f>
        <v>0</v>
      </c>
      <c r="I76" s="178">
        <f>IF($B$76="",0,(VLOOKUP($B$76,'Income-Expenditure Summary'!$B$20:$M$42,'Income-Expenditure Summary'!H$8,0)))</f>
        <v>0</v>
      </c>
      <c r="J76" s="178">
        <f>IF($B$76="",0,(VLOOKUP($B$76,'Income-Expenditure Summary'!$B$20:$M$42,'Income-Expenditure Summary'!I$8,0)))</f>
        <v>0</v>
      </c>
      <c r="K76" s="178">
        <f>IF($B$76="",0,(VLOOKUP($B$76,'Income-Expenditure Summary'!$B$20:$M$42,'Income-Expenditure Summary'!J$8,0)))</f>
        <v>0</v>
      </c>
      <c r="L76" s="178">
        <f>IF($B$76="",0,(VLOOKUP($B$76,'Income-Expenditure Summary'!$B$20:$M$42,'Income-Expenditure Summary'!K$8,0)))</f>
        <v>0</v>
      </c>
      <c r="M76" s="178">
        <f>IF($B$76="",0,(VLOOKUP($B$76,'Income-Expenditure Summary'!$B$20:$M$42,'Income-Expenditure Summary'!L$8,0)))</f>
        <v>0</v>
      </c>
      <c r="N76" s="178">
        <f>IF($B$76="",0,(VLOOKUP($B$76,'Income-Expenditure Summary'!$B$20:$M$42,'Income-Expenditure Summary'!M$8,0)))</f>
        <v>0</v>
      </c>
    </row>
    <row r="77" spans="2:14">
      <c r="B77" s="867"/>
      <c r="C77" s="181" t="s">
        <v>120</v>
      </c>
      <c r="D77" s="182">
        <f t="shared" ref="D77:N77" si="18">IF(ISERROR(D76/D$82),0,(D76/D$82))</f>
        <v>0</v>
      </c>
      <c r="E77" s="182">
        <f t="shared" si="18"/>
        <v>0</v>
      </c>
      <c r="F77" s="182">
        <f t="shared" si="18"/>
        <v>0</v>
      </c>
      <c r="G77" s="182">
        <f t="shared" si="18"/>
        <v>0</v>
      </c>
      <c r="H77" s="182">
        <f t="shared" si="18"/>
        <v>0</v>
      </c>
      <c r="I77" s="182">
        <f t="shared" si="18"/>
        <v>0</v>
      </c>
      <c r="J77" s="182">
        <f t="shared" si="18"/>
        <v>0</v>
      </c>
      <c r="K77" s="182">
        <f t="shared" si="18"/>
        <v>0</v>
      </c>
      <c r="L77" s="182">
        <f t="shared" si="18"/>
        <v>0</v>
      </c>
      <c r="M77" s="182">
        <f t="shared" si="18"/>
        <v>0</v>
      </c>
      <c r="N77" s="182">
        <f t="shared" si="18"/>
        <v>0</v>
      </c>
    </row>
    <row r="78" spans="2:14">
      <c r="B78" s="867" t="str">
        <f>IF(Setup!C28=0,"",Setup!C28)</f>
        <v/>
      </c>
      <c r="C78" s="177" t="s">
        <v>117</v>
      </c>
      <c r="D78" s="178">
        <f>IF($B$78="",0,(VLOOKUP($B$78,'Income-Expenditure Summary'!$B$20:$M$42,'Income-Expenditure Summary'!C$8,0)))</f>
        <v>0</v>
      </c>
      <c r="E78" s="178">
        <f>IF($B$78="",0,(VLOOKUP($B$78,'Income-Expenditure Summary'!$B$20:$M$42,'Income-Expenditure Summary'!D$8,0)))</f>
        <v>0</v>
      </c>
      <c r="F78" s="178">
        <f>IF($B$78="",0,(VLOOKUP($B$78,'Income-Expenditure Summary'!$B$20:$M$42,'Income-Expenditure Summary'!E$8,0)))</f>
        <v>0</v>
      </c>
      <c r="G78" s="178">
        <f>IF($B$78="",0,(VLOOKUP($B$78,'Income-Expenditure Summary'!$B$20:$M$42,'Income-Expenditure Summary'!F$8,0)))</f>
        <v>0</v>
      </c>
      <c r="H78" s="178">
        <f>IF($B$78="",0,(VLOOKUP($B$78,'Income-Expenditure Summary'!$B$20:$M$42,'Income-Expenditure Summary'!G$8,0)))</f>
        <v>0</v>
      </c>
      <c r="I78" s="178">
        <f>IF($B$78="",0,(VLOOKUP($B$78,'Income-Expenditure Summary'!$B$20:$M$42,'Income-Expenditure Summary'!H$8,0)))</f>
        <v>0</v>
      </c>
      <c r="J78" s="178">
        <f>IF($B$78="",0,(VLOOKUP($B$78,'Income-Expenditure Summary'!$B$20:$M$42,'Income-Expenditure Summary'!I$8,0)))</f>
        <v>0</v>
      </c>
      <c r="K78" s="178">
        <f>IF($B$78="",0,(VLOOKUP($B$78,'Income-Expenditure Summary'!$B$20:$M$42,'Income-Expenditure Summary'!J$8,0)))</f>
        <v>0</v>
      </c>
      <c r="L78" s="178">
        <f>IF($B$78="",0,(VLOOKUP($B$78,'Income-Expenditure Summary'!$B$20:$M$42,'Income-Expenditure Summary'!K$8,0)))</f>
        <v>0</v>
      </c>
      <c r="M78" s="178">
        <f>IF($B$78="",0,(VLOOKUP($B$78,'Income-Expenditure Summary'!$B$20:$M$42,'Income-Expenditure Summary'!L$8,0)))</f>
        <v>0</v>
      </c>
      <c r="N78" s="178">
        <f>IF($B$78="",0,(VLOOKUP($B$78,'Income-Expenditure Summary'!$B$20:$M$42,'Income-Expenditure Summary'!M$8,0)))</f>
        <v>0</v>
      </c>
    </row>
    <row r="79" spans="2:14">
      <c r="B79" s="867"/>
      <c r="C79" s="181" t="s">
        <v>120</v>
      </c>
      <c r="D79" s="182">
        <f t="shared" ref="D79:N79" si="19">IF(ISERROR(D78/D$82),0,(D78/D$82))</f>
        <v>0</v>
      </c>
      <c r="E79" s="182">
        <f t="shared" si="19"/>
        <v>0</v>
      </c>
      <c r="F79" s="182">
        <f t="shared" si="19"/>
        <v>0</v>
      </c>
      <c r="G79" s="182">
        <f t="shared" si="19"/>
        <v>0</v>
      </c>
      <c r="H79" s="182">
        <f t="shared" si="19"/>
        <v>0</v>
      </c>
      <c r="I79" s="182">
        <f t="shared" si="19"/>
        <v>0</v>
      </c>
      <c r="J79" s="182">
        <f t="shared" si="19"/>
        <v>0</v>
      </c>
      <c r="K79" s="182">
        <f t="shared" si="19"/>
        <v>0</v>
      </c>
      <c r="L79" s="182">
        <f t="shared" si="19"/>
        <v>0</v>
      </c>
      <c r="M79" s="182">
        <f t="shared" si="19"/>
        <v>0</v>
      </c>
      <c r="N79" s="182">
        <f t="shared" si="19"/>
        <v>0</v>
      </c>
    </row>
    <row r="80" spans="2:14">
      <c r="B80" s="867" t="str">
        <f>IF(Setup!C29=0,"",Setup!C29)</f>
        <v/>
      </c>
      <c r="C80" s="177" t="s">
        <v>117</v>
      </c>
      <c r="D80" s="178">
        <f>IF($B$80="",0,(VLOOKUP($B$80,'Income-Expenditure Summary'!$B$20:$M$42,'Income-Expenditure Summary'!C$8,0)))</f>
        <v>0</v>
      </c>
      <c r="E80" s="178">
        <f>IF($B$80="",0,(VLOOKUP($B$80,'Income-Expenditure Summary'!$B$20:$M$42,'Income-Expenditure Summary'!D$8,0)))</f>
        <v>0</v>
      </c>
      <c r="F80" s="178">
        <f>IF($B$80="",0,(VLOOKUP($B$80,'Income-Expenditure Summary'!$B$20:$M$42,'Income-Expenditure Summary'!E$8,0)))</f>
        <v>0</v>
      </c>
      <c r="G80" s="178">
        <f>IF($B$80="",0,(VLOOKUP($B$80,'Income-Expenditure Summary'!$B$20:$M$42,'Income-Expenditure Summary'!F$8,0)))</f>
        <v>0</v>
      </c>
      <c r="H80" s="178">
        <f>IF($B$80="",0,(VLOOKUP($B$80,'Income-Expenditure Summary'!$B$20:$M$42,'Income-Expenditure Summary'!G$8,0)))</f>
        <v>0</v>
      </c>
      <c r="I80" s="178">
        <f>IF($B$80="",0,(VLOOKUP($B$80,'Income-Expenditure Summary'!$B$20:$M$42,'Income-Expenditure Summary'!H$8,0)))</f>
        <v>0</v>
      </c>
      <c r="J80" s="178">
        <f>IF($B$80="",0,(VLOOKUP($B$80,'Income-Expenditure Summary'!$B$20:$M$42,'Income-Expenditure Summary'!I$8,0)))</f>
        <v>0</v>
      </c>
      <c r="K80" s="178">
        <f>IF($B$80="",0,(VLOOKUP($B$80,'Income-Expenditure Summary'!$B$20:$M$42,'Income-Expenditure Summary'!J$8,0)))</f>
        <v>0</v>
      </c>
      <c r="L80" s="178">
        <f>IF($B$80="",0,(VLOOKUP($B$80,'Income-Expenditure Summary'!$B$20:$M$42,'Income-Expenditure Summary'!K$8,0)))</f>
        <v>0</v>
      </c>
      <c r="M80" s="178">
        <f>IF($B$80="",0,(VLOOKUP($B$80,'Income-Expenditure Summary'!$B$20:$M$42,'Income-Expenditure Summary'!L$8,0)))</f>
        <v>0</v>
      </c>
      <c r="N80" s="178">
        <f>IF($B$80="",0,(VLOOKUP($B$80,'Income-Expenditure Summary'!$B$20:$M$42,'Income-Expenditure Summary'!M$8,0)))</f>
        <v>0</v>
      </c>
    </row>
    <row r="81" spans="2:14">
      <c r="B81" s="867"/>
      <c r="C81" s="181" t="s">
        <v>120</v>
      </c>
      <c r="D81" s="182">
        <f t="shared" ref="D81:N81" si="20">IF(ISERROR(D80/D$82),0,(D80/D$82))</f>
        <v>0</v>
      </c>
      <c r="E81" s="182">
        <f t="shared" si="20"/>
        <v>0</v>
      </c>
      <c r="F81" s="182">
        <f t="shared" si="20"/>
        <v>0</v>
      </c>
      <c r="G81" s="182">
        <f t="shared" si="20"/>
        <v>0</v>
      </c>
      <c r="H81" s="182">
        <f t="shared" si="20"/>
        <v>0</v>
      </c>
      <c r="I81" s="182">
        <f t="shared" si="20"/>
        <v>0</v>
      </c>
      <c r="J81" s="182">
        <f t="shared" si="20"/>
        <v>0</v>
      </c>
      <c r="K81" s="182">
        <f t="shared" si="20"/>
        <v>0</v>
      </c>
      <c r="L81" s="182">
        <f t="shared" si="20"/>
        <v>0</v>
      </c>
      <c r="M81" s="182">
        <f t="shared" si="20"/>
        <v>0</v>
      </c>
      <c r="N81" s="182">
        <f t="shared" si="20"/>
        <v>0</v>
      </c>
    </row>
    <row r="82" spans="2:14">
      <c r="B82" s="66" t="s">
        <v>7</v>
      </c>
      <c r="C82" s="66" t="s">
        <v>117</v>
      </c>
      <c r="D82" s="67">
        <f>D60+D62+D64+D66+D68+D70+D72+D74+D76+D78+D80</f>
        <v>0</v>
      </c>
      <c r="E82" s="67">
        <f t="shared" ref="E82:N82" si="21">E60+E62+E64+E66+E68+E70+E72+E74+E76+E78+E80</f>
        <v>0</v>
      </c>
      <c r="F82" s="67">
        <f t="shared" si="21"/>
        <v>0</v>
      </c>
      <c r="G82" s="67">
        <f t="shared" si="21"/>
        <v>0</v>
      </c>
      <c r="H82" s="67">
        <f t="shared" si="21"/>
        <v>0</v>
      </c>
      <c r="I82" s="67">
        <f t="shared" si="21"/>
        <v>0</v>
      </c>
      <c r="J82" s="67">
        <f t="shared" si="21"/>
        <v>0</v>
      </c>
      <c r="K82" s="67">
        <f t="shared" si="21"/>
        <v>0</v>
      </c>
      <c r="L82" s="67">
        <f t="shared" si="21"/>
        <v>0</v>
      </c>
      <c r="M82" s="67">
        <f t="shared" si="21"/>
        <v>0</v>
      </c>
      <c r="N82" s="67">
        <f t="shared" si="21"/>
        <v>0</v>
      </c>
    </row>
  </sheetData>
  <sheetProtection formatCells="0" formatColumns="0" formatRows="0"/>
  <mergeCells count="16">
    <mergeCell ref="B60:B61"/>
    <mergeCell ref="B10:B11"/>
    <mergeCell ref="B12:B13"/>
    <mergeCell ref="B33:B34"/>
    <mergeCell ref="B35:B36"/>
    <mergeCell ref="B37:B38"/>
    <mergeCell ref="B74:B75"/>
    <mergeCell ref="B76:B77"/>
    <mergeCell ref="B78:B79"/>
    <mergeCell ref="B80:B81"/>
    <mergeCell ref="B62:B63"/>
    <mergeCell ref="B64:B65"/>
    <mergeCell ref="B66:B67"/>
    <mergeCell ref="B68:B69"/>
    <mergeCell ref="B70:B71"/>
    <mergeCell ref="B72:B73"/>
  </mergeCells>
  <conditionalFormatting sqref="D60:N82">
    <cfRule type="cellIs" dxfId="29" priority="44" operator="equal">
      <formula>0</formula>
    </cfRule>
  </conditionalFormatting>
  <pageMargins left="0.4" right="0.4" top="0.36" bottom="0.33" header="0.31496062992126" footer="0.31496062992126"/>
  <pageSetup scale="65" orientation="landscape" r:id="rId1"/>
  <headerFooter alignWithMargins="0"/>
  <ignoredErrors>
    <ignoredError sqref="D62:N62 D64:N64 D66:N66 D70:N70 D72:N72 D74:N74 D76:N76 D78:N78 D80:N80" formula="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tabColor theme="0" tint="-0.499984740745262"/>
  </sheetPr>
  <dimension ref="B1:L56"/>
  <sheetViews>
    <sheetView showGridLines="0" topLeftCell="A4" workbookViewId="0"/>
  </sheetViews>
  <sheetFormatPr defaultRowHeight="12.75"/>
  <cols>
    <col min="1" max="1" width="2.140625" customWidth="1"/>
    <col min="2" max="2" width="5.28515625" customWidth="1"/>
    <col min="4" max="4" width="1" customWidth="1"/>
  </cols>
  <sheetData>
    <row r="1" spans="2:12" ht="13.5" thickBot="1"/>
    <row r="2" spans="2:12">
      <c r="B2" s="146"/>
      <c r="C2" s="147"/>
      <c r="D2" s="147"/>
      <c r="E2" s="147"/>
      <c r="F2" s="147"/>
      <c r="G2" s="147"/>
      <c r="H2" s="147"/>
      <c r="I2" s="147"/>
      <c r="J2" s="147"/>
      <c r="K2" s="147"/>
      <c r="L2" s="148"/>
    </row>
    <row r="3" spans="2:12">
      <c r="B3" s="149"/>
      <c r="C3" s="150"/>
      <c r="D3" s="150"/>
      <c r="E3" s="150"/>
      <c r="F3" s="150"/>
      <c r="G3" s="150"/>
      <c r="H3" s="150"/>
      <c r="I3" s="150"/>
      <c r="J3" s="150"/>
      <c r="K3" s="150"/>
      <c r="L3" s="151"/>
    </row>
    <row r="4" spans="2:12">
      <c r="B4" s="149"/>
      <c r="C4" s="150"/>
      <c r="D4" s="150"/>
      <c r="E4" s="150"/>
      <c r="F4" s="150"/>
      <c r="G4" s="150"/>
      <c r="H4" s="150"/>
      <c r="I4" s="150"/>
      <c r="J4" s="150"/>
      <c r="K4" s="150"/>
      <c r="L4" s="151"/>
    </row>
    <row r="5" spans="2:12">
      <c r="B5" s="149"/>
      <c r="C5" s="150"/>
      <c r="D5" s="150"/>
      <c r="E5" s="150"/>
      <c r="F5" s="150"/>
      <c r="G5" s="150"/>
      <c r="H5" s="150"/>
      <c r="I5" s="150"/>
      <c r="J5" s="150"/>
      <c r="K5" s="150"/>
      <c r="L5" s="151"/>
    </row>
    <row r="6" spans="2:12">
      <c r="B6" s="149"/>
      <c r="C6" s="150"/>
      <c r="D6" s="150"/>
      <c r="E6" s="150"/>
      <c r="F6" s="150"/>
      <c r="G6" s="150"/>
      <c r="H6" s="150"/>
      <c r="I6" s="150"/>
      <c r="J6" s="150"/>
      <c r="K6" s="150"/>
      <c r="L6" s="151"/>
    </row>
    <row r="7" spans="2:12" ht="48" customHeight="1">
      <c r="B7" s="847" t="s">
        <v>296</v>
      </c>
      <c r="C7" s="848"/>
      <c r="D7" s="848"/>
      <c r="E7" s="848"/>
      <c r="F7" s="848"/>
      <c r="G7" s="848"/>
      <c r="H7" s="848"/>
      <c r="I7" s="848"/>
      <c r="J7" s="848"/>
      <c r="K7" s="848"/>
      <c r="L7" s="849"/>
    </row>
    <row r="8" spans="2:12" ht="5.25" customHeight="1">
      <c r="B8" s="149"/>
      <c r="C8" s="150"/>
      <c r="D8" s="150"/>
      <c r="E8" s="150"/>
      <c r="F8" s="150"/>
      <c r="G8" s="150"/>
      <c r="H8" s="150"/>
      <c r="I8" s="150"/>
      <c r="J8" s="150"/>
      <c r="K8" s="150"/>
      <c r="L8" s="151"/>
    </row>
    <row r="9" spans="2:12" ht="15.75">
      <c r="B9" s="149"/>
      <c r="C9" s="649" t="s">
        <v>140</v>
      </c>
      <c r="D9" s="150"/>
      <c r="E9" s="150"/>
      <c r="F9" s="150"/>
      <c r="G9" s="150"/>
      <c r="H9" s="150"/>
      <c r="I9" s="150"/>
      <c r="J9" s="150"/>
      <c r="K9" s="150"/>
      <c r="L9" s="151"/>
    </row>
    <row r="10" spans="2:12" ht="3.75" customHeight="1">
      <c r="B10" s="149"/>
      <c r="C10" s="650"/>
      <c r="D10" s="150"/>
      <c r="E10" s="150"/>
      <c r="F10" s="150"/>
      <c r="G10" s="150"/>
      <c r="H10" s="150"/>
      <c r="I10" s="150"/>
      <c r="J10" s="150"/>
      <c r="K10" s="150"/>
      <c r="L10" s="151"/>
    </row>
    <row r="11" spans="2:12" ht="22.5" customHeight="1">
      <c r="B11" s="149"/>
      <c r="C11" s="651" t="s">
        <v>136</v>
      </c>
      <c r="E11" s="150"/>
      <c r="F11" s="150"/>
      <c r="G11" s="150"/>
      <c r="H11" s="150"/>
      <c r="I11" s="150"/>
      <c r="J11" s="150"/>
      <c r="K11" s="150"/>
      <c r="L11" s="151"/>
    </row>
    <row r="12" spans="2:12" ht="6.75" customHeight="1">
      <c r="B12" s="149"/>
      <c r="C12" s="650"/>
      <c r="E12" s="150"/>
      <c r="F12" s="150"/>
      <c r="G12" s="150"/>
      <c r="H12" s="150"/>
      <c r="I12" s="150"/>
      <c r="J12" s="150"/>
      <c r="K12" s="150"/>
      <c r="L12" s="151"/>
    </row>
    <row r="13" spans="2:12" ht="22.5" customHeight="1">
      <c r="B13" s="149"/>
      <c r="C13" s="651" t="s">
        <v>137</v>
      </c>
      <c r="E13" s="150"/>
      <c r="F13" s="150"/>
      <c r="G13" s="150"/>
      <c r="H13" s="150"/>
      <c r="I13" s="150"/>
      <c r="J13" s="150"/>
      <c r="K13" s="150"/>
      <c r="L13" s="151"/>
    </row>
    <row r="14" spans="2:12" ht="6.75" customHeight="1">
      <c r="B14" s="149"/>
      <c r="C14" s="651"/>
      <c r="E14" s="150"/>
      <c r="F14" s="150"/>
      <c r="G14" s="150"/>
      <c r="H14" s="150"/>
      <c r="I14" s="150"/>
      <c r="J14" s="150"/>
      <c r="K14" s="150"/>
      <c r="L14" s="151"/>
    </row>
    <row r="15" spans="2:12" ht="22.5" customHeight="1">
      <c r="B15" s="149"/>
      <c r="C15" s="651" t="s">
        <v>138</v>
      </c>
      <c r="E15" s="150"/>
      <c r="F15" s="150"/>
      <c r="G15" s="150"/>
      <c r="H15" s="150"/>
      <c r="I15" s="150"/>
      <c r="J15" s="150"/>
      <c r="K15" s="150"/>
      <c r="L15" s="151"/>
    </row>
    <row r="16" spans="2:12" ht="5.25" customHeight="1">
      <c r="B16" s="149"/>
      <c r="C16" s="544"/>
      <c r="D16" s="150"/>
      <c r="E16" s="150"/>
      <c r="F16" s="150"/>
      <c r="G16" s="150"/>
      <c r="H16" s="150"/>
      <c r="I16" s="150"/>
      <c r="J16" s="150"/>
      <c r="K16" s="150"/>
      <c r="L16" s="151"/>
    </row>
    <row r="17" spans="2:12" ht="8.25" customHeight="1">
      <c r="B17" s="149"/>
      <c r="C17" s="544"/>
      <c r="D17" s="150"/>
      <c r="E17" s="166"/>
      <c r="F17" s="150"/>
      <c r="G17" s="150"/>
      <c r="I17" s="150"/>
      <c r="J17" s="150"/>
      <c r="K17" s="150"/>
      <c r="L17" s="151"/>
    </row>
    <row r="18" spans="2:12">
      <c r="B18" s="149"/>
      <c r="C18" s="544"/>
      <c r="D18" s="150"/>
      <c r="E18" s="150"/>
      <c r="F18" s="150"/>
      <c r="G18" s="150"/>
      <c r="I18" s="150"/>
      <c r="J18" s="150"/>
      <c r="K18" s="150"/>
      <c r="L18" s="151"/>
    </row>
    <row r="19" spans="2:12" ht="8.25" customHeight="1">
      <c r="B19" s="149"/>
      <c r="C19" s="544"/>
      <c r="D19" s="150"/>
      <c r="E19" s="150"/>
      <c r="F19" s="150"/>
      <c r="G19" s="150"/>
      <c r="I19" s="150"/>
      <c r="J19" s="150"/>
      <c r="K19" s="150"/>
      <c r="L19" s="151"/>
    </row>
    <row r="20" spans="2:12">
      <c r="B20" s="149"/>
      <c r="C20" s="544"/>
      <c r="D20" s="150"/>
      <c r="E20" s="150"/>
      <c r="F20" s="150"/>
      <c r="I20" s="150"/>
      <c r="J20" s="150"/>
      <c r="K20" s="150"/>
      <c r="L20" s="151"/>
    </row>
    <row r="21" spans="2:12" ht="8.25" customHeight="1">
      <c r="B21" s="149"/>
      <c r="C21" s="544"/>
      <c r="D21" s="150"/>
      <c r="I21" s="150"/>
      <c r="J21" s="150"/>
      <c r="K21" s="150"/>
      <c r="L21" s="151"/>
    </row>
    <row r="22" spans="2:12">
      <c r="B22" s="149"/>
      <c r="C22" s="544"/>
      <c r="D22" s="150"/>
      <c r="I22" s="150"/>
      <c r="J22" s="150"/>
      <c r="K22" s="150"/>
      <c r="L22" s="151"/>
    </row>
    <row r="23" spans="2:12" ht="8.25" customHeight="1">
      <c r="B23" s="149"/>
      <c r="C23" s="544"/>
      <c r="D23" s="150"/>
      <c r="I23" s="150"/>
      <c r="J23" s="150"/>
      <c r="K23" s="150"/>
      <c r="L23" s="151"/>
    </row>
    <row r="24" spans="2:12" ht="6" customHeight="1">
      <c r="B24" s="149"/>
      <c r="C24" s="544"/>
      <c r="D24" s="150"/>
      <c r="I24" s="150"/>
      <c r="J24" s="150"/>
      <c r="K24" s="150"/>
      <c r="L24" s="151"/>
    </row>
    <row r="25" spans="2:12" ht="3" customHeight="1">
      <c r="B25" s="149"/>
      <c r="C25" s="544"/>
      <c r="D25" s="150"/>
      <c r="I25" s="150"/>
      <c r="J25" s="150"/>
      <c r="K25" s="150"/>
      <c r="L25" s="151"/>
    </row>
    <row r="26" spans="2:12" ht="15" customHeight="1">
      <c r="B26" s="149"/>
      <c r="C26" s="651" t="s">
        <v>139</v>
      </c>
      <c r="D26" s="150"/>
      <c r="I26" s="150"/>
      <c r="J26" s="150"/>
      <c r="K26" s="150"/>
      <c r="L26" s="151"/>
    </row>
    <row r="27" spans="2:12" ht="9" customHeight="1">
      <c r="B27" s="149"/>
      <c r="C27" s="650"/>
      <c r="D27" s="150"/>
      <c r="I27" s="150"/>
      <c r="J27" s="150"/>
      <c r="K27" s="150"/>
      <c r="L27" s="151"/>
    </row>
    <row r="28" spans="2:12" ht="6" customHeight="1">
      <c r="B28" s="149"/>
      <c r="C28" s="650"/>
      <c r="D28" s="150"/>
      <c r="I28" s="150"/>
      <c r="J28" s="150"/>
      <c r="K28" s="150"/>
      <c r="L28" s="151"/>
    </row>
    <row r="29" spans="2:12" ht="6" customHeight="1">
      <c r="B29" s="149"/>
      <c r="C29" s="650"/>
      <c r="D29" s="150"/>
      <c r="I29" s="150"/>
      <c r="J29" s="150"/>
      <c r="K29" s="150"/>
      <c r="L29" s="151"/>
    </row>
    <row r="30" spans="2:12" ht="15" customHeight="1">
      <c r="B30" s="149"/>
      <c r="C30" s="651" t="s">
        <v>245</v>
      </c>
      <c r="D30" s="158"/>
      <c r="E30" s="159"/>
      <c r="I30" s="150"/>
      <c r="J30" s="150"/>
      <c r="K30" s="150"/>
      <c r="L30" s="151"/>
    </row>
    <row r="31" spans="2:12" ht="12.75" customHeight="1">
      <c r="B31" s="149"/>
      <c r="C31" s="652" t="s">
        <v>246</v>
      </c>
      <c r="D31" s="150"/>
      <c r="I31" s="150"/>
      <c r="J31" s="150"/>
      <c r="K31" s="150"/>
      <c r="L31" s="151"/>
    </row>
    <row r="32" spans="2:12" ht="4.5" customHeight="1">
      <c r="B32" s="149"/>
      <c r="C32" s="150"/>
      <c r="D32" s="150"/>
      <c r="I32" s="150"/>
      <c r="J32" s="150"/>
      <c r="K32" s="150"/>
      <c r="L32" s="151"/>
    </row>
    <row r="33" spans="2:12" ht="15.75">
      <c r="B33" s="149"/>
      <c r="C33" s="649" t="s">
        <v>225</v>
      </c>
      <c r="D33" s="150"/>
      <c r="I33" s="150"/>
      <c r="J33" s="150"/>
      <c r="K33" s="150"/>
      <c r="L33" s="151"/>
    </row>
    <row r="34" spans="2:12" ht="15">
      <c r="B34" s="149"/>
      <c r="C34" s="165"/>
      <c r="D34" s="150"/>
      <c r="I34" s="150"/>
      <c r="J34" s="150"/>
      <c r="K34" s="150"/>
      <c r="L34" s="151"/>
    </row>
    <row r="35" spans="2:12">
      <c r="B35" s="149"/>
      <c r="C35" s="150"/>
      <c r="D35" s="150"/>
      <c r="I35" s="150"/>
      <c r="J35" s="150"/>
      <c r="K35" s="150"/>
      <c r="L35" s="151"/>
    </row>
    <row r="36" spans="2:12" ht="6.75" customHeight="1">
      <c r="B36" s="149"/>
      <c r="C36" s="150"/>
      <c r="D36" s="150"/>
      <c r="I36" s="150"/>
      <c r="J36" s="150"/>
      <c r="K36" s="150"/>
      <c r="L36" s="151"/>
    </row>
    <row r="37" spans="2:12" ht="5.25" customHeight="1">
      <c r="B37" s="149"/>
      <c r="C37" s="150"/>
      <c r="D37" s="150"/>
      <c r="E37" s="150"/>
      <c r="F37" s="150"/>
      <c r="G37" s="150"/>
      <c r="H37" s="150"/>
      <c r="I37" s="150"/>
      <c r="J37" s="150"/>
      <c r="K37" s="150"/>
      <c r="L37" s="151"/>
    </row>
    <row r="38" spans="2:12" ht="8.25" customHeight="1">
      <c r="B38" s="149"/>
      <c r="C38" s="150"/>
      <c r="D38" s="150"/>
      <c r="E38" s="166"/>
      <c r="F38" s="150"/>
      <c r="G38" s="150"/>
      <c r="I38" s="150"/>
      <c r="J38" s="150"/>
      <c r="K38" s="150"/>
      <c r="L38" s="151"/>
    </row>
    <row r="39" spans="2:12">
      <c r="B39" s="149"/>
      <c r="C39" s="150"/>
      <c r="D39" s="150"/>
      <c r="E39" s="150"/>
      <c r="F39" s="150"/>
      <c r="G39" s="150"/>
      <c r="I39" s="150"/>
      <c r="J39" s="150"/>
      <c r="K39" s="150"/>
      <c r="L39" s="151"/>
    </row>
    <row r="40" spans="2:12" ht="8.25" customHeight="1">
      <c r="B40" s="149"/>
      <c r="C40" s="150"/>
      <c r="D40" s="150"/>
      <c r="E40" s="150"/>
      <c r="F40" s="150"/>
      <c r="G40" s="150"/>
      <c r="I40" s="150"/>
      <c r="J40" s="150"/>
      <c r="K40" s="150"/>
      <c r="L40" s="151"/>
    </row>
    <row r="41" spans="2:12">
      <c r="B41" s="149"/>
      <c r="C41" s="150"/>
      <c r="D41" s="150"/>
      <c r="E41" s="150"/>
      <c r="F41" s="150"/>
      <c r="I41" s="150"/>
      <c r="J41" s="150"/>
      <c r="K41" s="150"/>
      <c r="L41" s="151"/>
    </row>
    <row r="42" spans="2:12" ht="8.25" customHeight="1">
      <c r="B42" s="149"/>
      <c r="C42" s="150"/>
      <c r="D42" s="150"/>
      <c r="I42" s="150"/>
      <c r="J42" s="150"/>
      <c r="K42" s="150"/>
      <c r="L42" s="151"/>
    </row>
    <row r="43" spans="2:12">
      <c r="B43" s="149"/>
      <c r="C43" s="150"/>
      <c r="D43" s="150"/>
      <c r="I43" s="150"/>
      <c r="J43" s="150"/>
      <c r="K43" s="150"/>
      <c r="L43" s="151"/>
    </row>
    <row r="44" spans="2:12" ht="8.25" customHeight="1">
      <c r="B44" s="149"/>
      <c r="C44" s="150"/>
      <c r="D44" s="150"/>
      <c r="I44" s="150"/>
      <c r="J44" s="150"/>
      <c r="K44" s="150"/>
      <c r="L44" s="151"/>
    </row>
    <row r="45" spans="2:12" ht="9" customHeight="1">
      <c r="B45" s="149"/>
      <c r="C45" s="150"/>
      <c r="D45" s="150"/>
      <c r="I45" s="150"/>
      <c r="J45" s="150"/>
      <c r="K45" s="150"/>
      <c r="L45" s="151"/>
    </row>
    <row r="46" spans="2:12" ht="15.75">
      <c r="B46" s="149"/>
      <c r="C46" s="649" t="s">
        <v>227</v>
      </c>
      <c r="D46" s="150"/>
      <c r="F46" s="150"/>
      <c r="H46" s="150"/>
      <c r="I46" s="150"/>
      <c r="J46" s="150"/>
      <c r="K46" s="150"/>
      <c r="L46" s="151"/>
    </row>
    <row r="47" spans="2:12">
      <c r="B47" s="149"/>
      <c r="C47" s="150"/>
      <c r="D47" s="150"/>
      <c r="E47" s="150"/>
      <c r="F47" s="150"/>
      <c r="G47" s="150"/>
      <c r="H47" s="150"/>
      <c r="I47" s="150"/>
      <c r="J47" s="150"/>
      <c r="K47" s="150"/>
      <c r="L47" s="151"/>
    </row>
    <row r="48" spans="2:12">
      <c r="B48" s="149"/>
      <c r="C48" s="150"/>
      <c r="D48" s="150"/>
      <c r="E48" s="150"/>
      <c r="F48" s="150"/>
      <c r="G48" s="150"/>
      <c r="H48" s="150"/>
      <c r="I48" s="150"/>
      <c r="J48" s="150"/>
      <c r="K48" s="150"/>
      <c r="L48" s="151"/>
    </row>
    <row r="49" spans="2:12">
      <c r="B49" s="149"/>
      <c r="C49" s="150"/>
      <c r="D49" s="150"/>
      <c r="E49" s="150"/>
      <c r="F49" s="150"/>
      <c r="G49" s="150"/>
      <c r="H49" s="150"/>
      <c r="I49" s="150"/>
      <c r="J49" s="150"/>
      <c r="K49" s="150"/>
      <c r="L49" s="151"/>
    </row>
    <row r="50" spans="2:12" ht="6.75" customHeight="1">
      <c r="B50" s="149"/>
      <c r="C50" s="150"/>
      <c r="D50" s="150"/>
      <c r="F50" s="150"/>
      <c r="G50" s="150"/>
      <c r="H50" s="150"/>
      <c r="I50" s="150"/>
      <c r="J50" s="150"/>
      <c r="K50" s="150"/>
      <c r="L50" s="151"/>
    </row>
    <row r="51" spans="2:12">
      <c r="B51" s="149"/>
      <c r="C51" s="164"/>
      <c r="D51" s="150"/>
      <c r="F51" s="150"/>
      <c r="G51" s="150"/>
      <c r="H51" s="150"/>
      <c r="I51" s="150"/>
      <c r="J51" s="150"/>
      <c r="K51" s="150"/>
      <c r="L51" s="151"/>
    </row>
    <row r="52" spans="2:12" ht="15.75">
      <c r="B52" s="149"/>
      <c r="C52" s="649" t="s">
        <v>228</v>
      </c>
      <c r="D52" s="150"/>
      <c r="F52" s="150"/>
      <c r="G52" s="150"/>
      <c r="H52" s="317"/>
      <c r="I52" s="150"/>
      <c r="J52" s="150"/>
      <c r="K52" s="150"/>
      <c r="L52" s="151"/>
    </row>
    <row r="53" spans="2:12" ht="15">
      <c r="B53" s="149"/>
      <c r="C53" s="150"/>
      <c r="D53" s="150"/>
      <c r="F53" s="150"/>
      <c r="G53" s="150"/>
      <c r="H53" s="317"/>
      <c r="I53" s="150"/>
      <c r="J53" s="150"/>
      <c r="K53" s="150"/>
      <c r="L53" s="151"/>
    </row>
    <row r="54" spans="2:12">
      <c r="B54" s="149"/>
      <c r="C54" s="150"/>
      <c r="D54" s="150"/>
      <c r="F54" s="150"/>
      <c r="G54" s="150"/>
      <c r="H54" s="150"/>
      <c r="I54" s="150"/>
      <c r="J54" s="150"/>
      <c r="K54" s="150"/>
      <c r="L54" s="151"/>
    </row>
    <row r="55" spans="2:12">
      <c r="B55" s="149"/>
      <c r="C55" s="150"/>
      <c r="D55" s="150"/>
      <c r="E55" s="150"/>
      <c r="F55" s="150"/>
      <c r="G55" s="150"/>
      <c r="H55" s="150"/>
      <c r="I55" s="150"/>
      <c r="J55" s="150"/>
      <c r="K55" s="150"/>
      <c r="L55" s="151"/>
    </row>
    <row r="56" spans="2:12" ht="3.75" customHeight="1" thickBot="1">
      <c r="B56" s="152"/>
      <c r="C56" s="153"/>
      <c r="D56" s="153"/>
      <c r="E56" s="153"/>
      <c r="F56" s="153"/>
      <c r="G56" s="153"/>
      <c r="H56" s="153"/>
      <c r="I56" s="153"/>
      <c r="J56" s="153"/>
      <c r="K56" s="153"/>
      <c r="L56" s="154"/>
    </row>
  </sheetData>
  <sheetProtection formatCells="0" formatColumns="0" formatRows="0"/>
  <mergeCells count="1">
    <mergeCell ref="B7:L7"/>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66629" r:id="rId4" name="Button 5">
              <controlPr defaultSize="0" autoFill="0" autoPict="0" macro="[0]!Year8">
                <anchor moveWithCells="1" sizeWithCells="1">
                  <from>
                    <xdr:col>6</xdr:col>
                    <xdr:colOff>314325</xdr:colOff>
                    <xdr:row>21</xdr:row>
                    <xdr:rowOff>95250</xdr:rowOff>
                  </from>
                  <to>
                    <xdr:col>7</xdr:col>
                    <xdr:colOff>466725</xdr:colOff>
                    <xdr:row>23</xdr:row>
                    <xdr:rowOff>9525</xdr:rowOff>
                  </to>
                </anchor>
              </controlPr>
            </control>
          </mc:Choice>
        </mc:AlternateContent>
        <mc:AlternateContent xmlns:mc="http://schemas.openxmlformats.org/markup-compatibility/2006">
          <mc:Choice Requires="x14">
            <control shapeId="666630" r:id="rId5" name="Button 6">
              <controlPr defaultSize="0" autoFill="0" autoPict="0" macro="[0]!Year4">
                <anchor moveWithCells="1" sizeWithCells="1">
                  <from>
                    <xdr:col>5</xdr:col>
                    <xdr:colOff>19050</xdr:colOff>
                    <xdr:row>21</xdr:row>
                    <xdr:rowOff>95250</xdr:rowOff>
                  </from>
                  <to>
                    <xdr:col>6</xdr:col>
                    <xdr:colOff>171450</xdr:colOff>
                    <xdr:row>23</xdr:row>
                    <xdr:rowOff>9525</xdr:rowOff>
                  </to>
                </anchor>
              </controlPr>
            </control>
          </mc:Choice>
        </mc:AlternateContent>
        <mc:AlternateContent xmlns:mc="http://schemas.openxmlformats.org/markup-compatibility/2006">
          <mc:Choice Requires="x14">
            <control shapeId="666631" r:id="rId6" name="Button 7">
              <controlPr defaultSize="0" autoFill="0" autoPict="0" macro="[0]!Year11">
                <anchor moveWithCells="1" sizeWithCells="1">
                  <from>
                    <xdr:col>8</xdr:col>
                    <xdr:colOff>9525</xdr:colOff>
                    <xdr:row>19</xdr:row>
                    <xdr:rowOff>104775</xdr:rowOff>
                  </from>
                  <to>
                    <xdr:col>9</xdr:col>
                    <xdr:colOff>161925</xdr:colOff>
                    <xdr:row>21</xdr:row>
                    <xdr:rowOff>19050</xdr:rowOff>
                  </to>
                </anchor>
              </controlPr>
            </control>
          </mc:Choice>
        </mc:AlternateContent>
        <mc:AlternateContent xmlns:mc="http://schemas.openxmlformats.org/markup-compatibility/2006">
          <mc:Choice Requires="x14">
            <control shapeId="666632" r:id="rId7" name="Button 8">
              <controlPr defaultSize="0" autoFill="0" autoPict="0" macro="[0]!Year7">
                <anchor moveWithCells="1" sizeWithCells="1">
                  <from>
                    <xdr:col>6</xdr:col>
                    <xdr:colOff>323850</xdr:colOff>
                    <xdr:row>19</xdr:row>
                    <xdr:rowOff>104775</xdr:rowOff>
                  </from>
                  <to>
                    <xdr:col>7</xdr:col>
                    <xdr:colOff>476250</xdr:colOff>
                    <xdr:row>21</xdr:row>
                    <xdr:rowOff>19050</xdr:rowOff>
                  </to>
                </anchor>
              </controlPr>
            </control>
          </mc:Choice>
        </mc:AlternateContent>
        <mc:AlternateContent xmlns:mc="http://schemas.openxmlformats.org/markup-compatibility/2006">
          <mc:Choice Requires="x14">
            <control shapeId="666634" r:id="rId8" name="Button 10">
              <controlPr defaultSize="0" autoFill="0" autoPict="0" macro="[0]!Year1">
                <anchor moveWithCells="1" sizeWithCells="1">
                  <from>
                    <xdr:col>5</xdr:col>
                    <xdr:colOff>28575</xdr:colOff>
                    <xdr:row>15</xdr:row>
                    <xdr:rowOff>28575</xdr:rowOff>
                  </from>
                  <to>
                    <xdr:col>6</xdr:col>
                    <xdr:colOff>180975</xdr:colOff>
                    <xdr:row>17</xdr:row>
                    <xdr:rowOff>38100</xdr:rowOff>
                  </to>
                </anchor>
              </controlPr>
            </control>
          </mc:Choice>
        </mc:AlternateContent>
        <mc:AlternateContent xmlns:mc="http://schemas.openxmlformats.org/markup-compatibility/2006">
          <mc:Choice Requires="x14">
            <control shapeId="666635" r:id="rId9" name="Button 11">
              <controlPr defaultSize="0" autoFill="0" autoPict="0" macro="[0]!Year5">
                <anchor moveWithCells="1" sizeWithCells="1">
                  <from>
                    <xdr:col>6</xdr:col>
                    <xdr:colOff>323850</xdr:colOff>
                    <xdr:row>15</xdr:row>
                    <xdr:rowOff>28575</xdr:rowOff>
                  </from>
                  <to>
                    <xdr:col>7</xdr:col>
                    <xdr:colOff>476250</xdr:colOff>
                    <xdr:row>17</xdr:row>
                    <xdr:rowOff>38100</xdr:rowOff>
                  </to>
                </anchor>
              </controlPr>
            </control>
          </mc:Choice>
        </mc:AlternateContent>
        <mc:AlternateContent xmlns:mc="http://schemas.openxmlformats.org/markup-compatibility/2006">
          <mc:Choice Requires="x14">
            <control shapeId="666636" r:id="rId10" name="Button 12">
              <controlPr defaultSize="0" autoFill="0" autoPict="0" macro="[0]!Year9">
                <anchor moveWithCells="1" sizeWithCells="1">
                  <from>
                    <xdr:col>8</xdr:col>
                    <xdr:colOff>9525</xdr:colOff>
                    <xdr:row>15</xdr:row>
                    <xdr:rowOff>28575</xdr:rowOff>
                  </from>
                  <to>
                    <xdr:col>9</xdr:col>
                    <xdr:colOff>161925</xdr:colOff>
                    <xdr:row>17</xdr:row>
                    <xdr:rowOff>38100</xdr:rowOff>
                  </to>
                </anchor>
              </controlPr>
            </control>
          </mc:Choice>
        </mc:AlternateContent>
        <mc:AlternateContent xmlns:mc="http://schemas.openxmlformats.org/markup-compatibility/2006">
          <mc:Choice Requires="x14">
            <control shapeId="666637" r:id="rId11" name="Button 13">
              <controlPr defaultSize="0" autoFill="0" autoPict="0" macro="[0]!Year2">
                <anchor moveWithCells="1" sizeWithCells="1">
                  <from>
                    <xdr:col>5</xdr:col>
                    <xdr:colOff>19050</xdr:colOff>
                    <xdr:row>17</xdr:row>
                    <xdr:rowOff>114300</xdr:rowOff>
                  </from>
                  <to>
                    <xdr:col>6</xdr:col>
                    <xdr:colOff>171450</xdr:colOff>
                    <xdr:row>19</xdr:row>
                    <xdr:rowOff>28575</xdr:rowOff>
                  </to>
                </anchor>
              </controlPr>
            </control>
          </mc:Choice>
        </mc:AlternateContent>
        <mc:AlternateContent xmlns:mc="http://schemas.openxmlformats.org/markup-compatibility/2006">
          <mc:Choice Requires="x14">
            <control shapeId="666638" r:id="rId12" name="Button 14">
              <controlPr defaultSize="0" autoFill="0" autoPict="0" macro="[0]!Year6">
                <anchor moveWithCells="1" sizeWithCells="1">
                  <from>
                    <xdr:col>6</xdr:col>
                    <xdr:colOff>323850</xdr:colOff>
                    <xdr:row>17</xdr:row>
                    <xdr:rowOff>114300</xdr:rowOff>
                  </from>
                  <to>
                    <xdr:col>7</xdr:col>
                    <xdr:colOff>476250</xdr:colOff>
                    <xdr:row>19</xdr:row>
                    <xdr:rowOff>28575</xdr:rowOff>
                  </to>
                </anchor>
              </controlPr>
            </control>
          </mc:Choice>
        </mc:AlternateContent>
        <mc:AlternateContent xmlns:mc="http://schemas.openxmlformats.org/markup-compatibility/2006">
          <mc:Choice Requires="x14">
            <control shapeId="666639" r:id="rId13" name="Button 15">
              <controlPr defaultSize="0" autoFill="0" autoPict="0" macro="[0]!Year10">
                <anchor moveWithCells="1" sizeWithCells="1">
                  <from>
                    <xdr:col>8</xdr:col>
                    <xdr:colOff>9525</xdr:colOff>
                    <xdr:row>17</xdr:row>
                    <xdr:rowOff>114300</xdr:rowOff>
                  </from>
                  <to>
                    <xdr:col>9</xdr:col>
                    <xdr:colOff>161925</xdr:colOff>
                    <xdr:row>19</xdr:row>
                    <xdr:rowOff>28575</xdr:rowOff>
                  </to>
                </anchor>
              </controlPr>
            </control>
          </mc:Choice>
        </mc:AlternateContent>
        <mc:AlternateContent xmlns:mc="http://schemas.openxmlformats.org/markup-compatibility/2006">
          <mc:Choice Requires="x14">
            <control shapeId="666640" r:id="rId14" name="Button 16">
              <controlPr defaultSize="0" autoFill="0" autoPict="0" macro="[0]!Year3">
                <anchor moveWithCells="1" sizeWithCells="1">
                  <from>
                    <xdr:col>5</xdr:col>
                    <xdr:colOff>19050</xdr:colOff>
                    <xdr:row>19</xdr:row>
                    <xdr:rowOff>104775</xdr:rowOff>
                  </from>
                  <to>
                    <xdr:col>6</xdr:col>
                    <xdr:colOff>171450</xdr:colOff>
                    <xdr:row>21</xdr:row>
                    <xdr:rowOff>19050</xdr:rowOff>
                  </to>
                </anchor>
              </controlPr>
            </control>
          </mc:Choice>
        </mc:AlternateContent>
        <mc:AlternateContent xmlns:mc="http://schemas.openxmlformats.org/markup-compatibility/2006">
          <mc:Choice Requires="x14">
            <control shapeId="666641" r:id="rId15" name="Button 17">
              <controlPr defaultSize="0" autoFill="0" autoPict="0" macro="[0]!Year8PP">
                <anchor moveWithCells="1" sizeWithCells="1">
                  <from>
                    <xdr:col>6</xdr:col>
                    <xdr:colOff>295275</xdr:colOff>
                    <xdr:row>42</xdr:row>
                    <xdr:rowOff>95250</xdr:rowOff>
                  </from>
                  <to>
                    <xdr:col>7</xdr:col>
                    <xdr:colOff>447675</xdr:colOff>
                    <xdr:row>44</xdr:row>
                    <xdr:rowOff>9525</xdr:rowOff>
                  </to>
                </anchor>
              </controlPr>
            </control>
          </mc:Choice>
        </mc:AlternateContent>
        <mc:AlternateContent xmlns:mc="http://schemas.openxmlformats.org/markup-compatibility/2006">
          <mc:Choice Requires="x14">
            <control shapeId="666642" r:id="rId16" name="Button 18">
              <controlPr defaultSize="0" autoFill="0" autoPict="0" macro="[0]!Year4PP">
                <anchor moveWithCells="1" sizeWithCells="1">
                  <from>
                    <xdr:col>5</xdr:col>
                    <xdr:colOff>9525</xdr:colOff>
                    <xdr:row>42</xdr:row>
                    <xdr:rowOff>95250</xdr:rowOff>
                  </from>
                  <to>
                    <xdr:col>6</xdr:col>
                    <xdr:colOff>161925</xdr:colOff>
                    <xdr:row>44</xdr:row>
                    <xdr:rowOff>9525</xdr:rowOff>
                  </to>
                </anchor>
              </controlPr>
            </control>
          </mc:Choice>
        </mc:AlternateContent>
        <mc:AlternateContent xmlns:mc="http://schemas.openxmlformats.org/markup-compatibility/2006">
          <mc:Choice Requires="x14">
            <control shapeId="666643" r:id="rId17" name="Button 19">
              <controlPr defaultSize="0" autoFill="0" autoPict="0" macro="[0]!Year11PP">
                <anchor moveWithCells="1" sizeWithCells="1">
                  <from>
                    <xdr:col>8</xdr:col>
                    <xdr:colOff>0</xdr:colOff>
                    <xdr:row>40</xdr:row>
                    <xdr:rowOff>104775</xdr:rowOff>
                  </from>
                  <to>
                    <xdr:col>9</xdr:col>
                    <xdr:colOff>152400</xdr:colOff>
                    <xdr:row>42</xdr:row>
                    <xdr:rowOff>19050</xdr:rowOff>
                  </to>
                </anchor>
              </controlPr>
            </control>
          </mc:Choice>
        </mc:AlternateContent>
        <mc:AlternateContent xmlns:mc="http://schemas.openxmlformats.org/markup-compatibility/2006">
          <mc:Choice Requires="x14">
            <control shapeId="666644" r:id="rId18" name="Button 20">
              <controlPr defaultSize="0" autoFill="0" autoPict="0" macro="[0]!Year7PP">
                <anchor moveWithCells="1" sizeWithCells="1">
                  <from>
                    <xdr:col>6</xdr:col>
                    <xdr:colOff>295275</xdr:colOff>
                    <xdr:row>40</xdr:row>
                    <xdr:rowOff>104775</xdr:rowOff>
                  </from>
                  <to>
                    <xdr:col>7</xdr:col>
                    <xdr:colOff>447675</xdr:colOff>
                    <xdr:row>42</xdr:row>
                    <xdr:rowOff>19050</xdr:rowOff>
                  </to>
                </anchor>
              </controlPr>
            </control>
          </mc:Choice>
        </mc:AlternateContent>
        <mc:AlternateContent xmlns:mc="http://schemas.openxmlformats.org/markup-compatibility/2006">
          <mc:Choice Requires="x14">
            <control shapeId="666645" r:id="rId19" name="Button 21">
              <controlPr defaultSize="0" autoFill="0" autoPict="0" macro="[0]!Year1PP">
                <anchor moveWithCells="1" sizeWithCells="1">
                  <from>
                    <xdr:col>5</xdr:col>
                    <xdr:colOff>19050</xdr:colOff>
                    <xdr:row>36</xdr:row>
                    <xdr:rowOff>38100</xdr:rowOff>
                  </from>
                  <to>
                    <xdr:col>6</xdr:col>
                    <xdr:colOff>171450</xdr:colOff>
                    <xdr:row>38</xdr:row>
                    <xdr:rowOff>47625</xdr:rowOff>
                  </to>
                </anchor>
              </controlPr>
            </control>
          </mc:Choice>
        </mc:AlternateContent>
        <mc:AlternateContent xmlns:mc="http://schemas.openxmlformats.org/markup-compatibility/2006">
          <mc:Choice Requires="x14">
            <control shapeId="666646" r:id="rId20" name="Button 22">
              <controlPr defaultSize="0" autoFill="0" autoPict="0" macro="[0]!Year5PP">
                <anchor moveWithCells="1" sizeWithCells="1">
                  <from>
                    <xdr:col>6</xdr:col>
                    <xdr:colOff>304800</xdr:colOff>
                    <xdr:row>36</xdr:row>
                    <xdr:rowOff>38100</xdr:rowOff>
                  </from>
                  <to>
                    <xdr:col>7</xdr:col>
                    <xdr:colOff>457200</xdr:colOff>
                    <xdr:row>38</xdr:row>
                    <xdr:rowOff>47625</xdr:rowOff>
                  </to>
                </anchor>
              </controlPr>
            </control>
          </mc:Choice>
        </mc:AlternateContent>
        <mc:AlternateContent xmlns:mc="http://schemas.openxmlformats.org/markup-compatibility/2006">
          <mc:Choice Requires="x14">
            <control shapeId="666647" r:id="rId21" name="Button 23">
              <controlPr defaultSize="0" autoFill="0" autoPict="0" macro="[0]!Year9PP">
                <anchor moveWithCells="1" sizeWithCells="1">
                  <from>
                    <xdr:col>8</xdr:col>
                    <xdr:colOff>9525</xdr:colOff>
                    <xdr:row>36</xdr:row>
                    <xdr:rowOff>38100</xdr:rowOff>
                  </from>
                  <to>
                    <xdr:col>9</xdr:col>
                    <xdr:colOff>161925</xdr:colOff>
                    <xdr:row>38</xdr:row>
                    <xdr:rowOff>47625</xdr:rowOff>
                  </to>
                </anchor>
              </controlPr>
            </control>
          </mc:Choice>
        </mc:AlternateContent>
        <mc:AlternateContent xmlns:mc="http://schemas.openxmlformats.org/markup-compatibility/2006">
          <mc:Choice Requires="x14">
            <control shapeId="666648" r:id="rId22" name="Button 24">
              <controlPr defaultSize="0" autoFill="0" autoPict="0" macro="[0]!Year2PP">
                <anchor moveWithCells="1" sizeWithCells="1">
                  <from>
                    <xdr:col>5</xdr:col>
                    <xdr:colOff>19050</xdr:colOff>
                    <xdr:row>38</xdr:row>
                    <xdr:rowOff>114300</xdr:rowOff>
                  </from>
                  <to>
                    <xdr:col>6</xdr:col>
                    <xdr:colOff>171450</xdr:colOff>
                    <xdr:row>40</xdr:row>
                    <xdr:rowOff>28575</xdr:rowOff>
                  </to>
                </anchor>
              </controlPr>
            </control>
          </mc:Choice>
        </mc:AlternateContent>
        <mc:AlternateContent xmlns:mc="http://schemas.openxmlformats.org/markup-compatibility/2006">
          <mc:Choice Requires="x14">
            <control shapeId="666649" r:id="rId23" name="Button 25">
              <controlPr defaultSize="0" autoFill="0" autoPict="0" macro="[0]!Year6PP">
                <anchor moveWithCells="1" sizeWithCells="1">
                  <from>
                    <xdr:col>6</xdr:col>
                    <xdr:colOff>295275</xdr:colOff>
                    <xdr:row>38</xdr:row>
                    <xdr:rowOff>114300</xdr:rowOff>
                  </from>
                  <to>
                    <xdr:col>7</xdr:col>
                    <xdr:colOff>447675</xdr:colOff>
                    <xdr:row>40</xdr:row>
                    <xdr:rowOff>28575</xdr:rowOff>
                  </to>
                </anchor>
              </controlPr>
            </control>
          </mc:Choice>
        </mc:AlternateContent>
        <mc:AlternateContent xmlns:mc="http://schemas.openxmlformats.org/markup-compatibility/2006">
          <mc:Choice Requires="x14">
            <control shapeId="666650" r:id="rId24" name="Button 26">
              <controlPr defaultSize="0" autoFill="0" autoPict="0" macro="[0]!Year10PP">
                <anchor moveWithCells="1" sizeWithCells="1">
                  <from>
                    <xdr:col>8</xdr:col>
                    <xdr:colOff>0</xdr:colOff>
                    <xdr:row>38</xdr:row>
                    <xdr:rowOff>114300</xdr:rowOff>
                  </from>
                  <to>
                    <xdr:col>9</xdr:col>
                    <xdr:colOff>152400</xdr:colOff>
                    <xdr:row>40</xdr:row>
                    <xdr:rowOff>28575</xdr:rowOff>
                  </to>
                </anchor>
              </controlPr>
            </control>
          </mc:Choice>
        </mc:AlternateContent>
        <mc:AlternateContent xmlns:mc="http://schemas.openxmlformats.org/markup-compatibility/2006">
          <mc:Choice Requires="x14">
            <control shapeId="666651" r:id="rId25" name="Button 27">
              <controlPr defaultSize="0" autoFill="0" autoPict="0" macro="[0]!Year3PP">
                <anchor moveWithCells="1" sizeWithCells="1">
                  <from>
                    <xdr:col>5</xdr:col>
                    <xdr:colOff>9525</xdr:colOff>
                    <xdr:row>40</xdr:row>
                    <xdr:rowOff>104775</xdr:rowOff>
                  </from>
                  <to>
                    <xdr:col>6</xdr:col>
                    <xdr:colOff>161925</xdr:colOff>
                    <xdr:row>42</xdr:row>
                    <xdr:rowOff>19050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theme="6" tint="-0.499984740745262"/>
  </sheetPr>
  <dimension ref="A2:L145"/>
  <sheetViews>
    <sheetView showGridLines="0" workbookViewId="0">
      <selection activeCell="M8" sqref="M8"/>
    </sheetView>
  </sheetViews>
  <sheetFormatPr defaultRowHeight="12.75"/>
  <cols>
    <col min="1" max="1" width="32" customWidth="1"/>
    <col min="2" max="2" width="12.85546875" bestFit="1" customWidth="1"/>
    <col min="3" max="3" width="14.140625" customWidth="1"/>
    <col min="4" max="4" width="13" customWidth="1"/>
    <col min="5" max="5" width="14.140625" customWidth="1"/>
    <col min="6" max="6" width="12.42578125" customWidth="1"/>
    <col min="7" max="7" width="14.140625" customWidth="1"/>
    <col min="8" max="8" width="11.85546875" customWidth="1"/>
    <col min="9" max="9" width="11.28515625" bestFit="1" customWidth="1"/>
    <col min="10" max="13" width="11.85546875" customWidth="1"/>
  </cols>
  <sheetData>
    <row r="2" spans="1:12" ht="18">
      <c r="A2" s="60" t="str">
        <f>Setup!B5</f>
        <v>Product Costing &amp; Financial Performance Tool</v>
      </c>
    </row>
    <row r="3" spans="1:12" ht="18" customHeight="1">
      <c r="B3" s="14"/>
      <c r="C3" s="1"/>
      <c r="D3" s="1"/>
      <c r="E3" s="1"/>
      <c r="F3" s="1"/>
      <c r="G3" s="1"/>
      <c r="H3" s="1"/>
      <c r="I3" s="1"/>
    </row>
    <row r="4" spans="1:12" ht="18.75" customHeight="1">
      <c r="A4" s="61" t="s">
        <v>286</v>
      </c>
      <c r="B4" s="1"/>
      <c r="C4" s="1"/>
      <c r="D4" s="1"/>
      <c r="E4" s="1"/>
      <c r="F4" s="1"/>
      <c r="G4" s="1"/>
      <c r="H4" s="1"/>
      <c r="I4" s="1"/>
    </row>
    <row r="5" spans="1:12" ht="13.5" thickBot="1"/>
    <row r="6" spans="1:12" ht="13.5" thickBot="1">
      <c r="A6" s="185" t="s">
        <v>132</v>
      </c>
      <c r="B6" s="871" t="s">
        <v>49</v>
      </c>
      <c r="C6" s="872"/>
      <c r="D6" s="873"/>
      <c r="E6" s="478" t="s">
        <v>133</v>
      </c>
    </row>
    <row r="7" spans="1:12">
      <c r="A7" s="465">
        <f>Setup!D10</f>
        <v>11</v>
      </c>
    </row>
    <row r="8" spans="1:12">
      <c r="A8" s="466"/>
      <c r="B8" s="617">
        <f>Data!$E1</f>
        <v>2011</v>
      </c>
      <c r="C8" s="617">
        <f>Data!$E2</f>
        <v>2012</v>
      </c>
      <c r="D8" s="617">
        <f>Data!$E3</f>
        <v>2013</v>
      </c>
      <c r="E8" s="617">
        <f>Data!$E4</f>
        <v>2014</v>
      </c>
      <c r="F8" s="617">
        <f>Data!$E5</f>
        <v>2015</v>
      </c>
      <c r="G8" s="617">
        <f>Data!$E6</f>
        <v>2016</v>
      </c>
      <c r="H8" s="617">
        <f>Data!$E7</f>
        <v>2017</v>
      </c>
      <c r="I8" s="617">
        <f>Data!$E8</f>
        <v>2018</v>
      </c>
      <c r="J8" s="617">
        <f>Data!$E9</f>
        <v>2019</v>
      </c>
      <c r="K8" s="617">
        <f>Data!$E10</f>
        <v>2020</v>
      </c>
      <c r="L8" s="617">
        <f>Data!$E11</f>
        <v>2021</v>
      </c>
    </row>
    <row r="9" spans="1:12" ht="15" customHeight="1">
      <c r="A9" s="616" t="str">
        <f>IF(Setup!$C23="","",Setup!$C23)</f>
        <v>Training</v>
      </c>
      <c r="B9" s="618" t="str">
        <f>VLOOKUP($B$6&amp;B8,Sheet1!$A$20:$J$63,Sheet1!$D$18,)</f>
        <v/>
      </c>
      <c r="C9" s="618" t="str">
        <f>VLOOKUP($B$6&amp;C8,Sheet1!$A$20:$J$63,Sheet1!$D$18,)</f>
        <v/>
      </c>
      <c r="D9" s="618" t="str">
        <f>VLOOKUP($B$6&amp;D8,Sheet1!$A$20:$J$63,Sheet1!$D$18,)</f>
        <v/>
      </c>
      <c r="E9" s="618" t="str">
        <f>VLOOKUP($B$6&amp;E8,Sheet1!$A$20:$J$63,Sheet1!$D$18,)</f>
        <v/>
      </c>
      <c r="F9" s="618" t="str">
        <f>VLOOKUP($B$6&amp;F8,Sheet1!$A$20:$J$63,Sheet1!$D$18,)</f>
        <v/>
      </c>
      <c r="G9" s="618" t="str">
        <f>VLOOKUP($B$6&amp;G8,Sheet1!$A$20:$J$63,Sheet1!$D$18,)</f>
        <v/>
      </c>
      <c r="H9" s="618" t="str">
        <f>VLOOKUP($B$6&amp;H8,Sheet1!$A$20:$J$63,Sheet1!$D$18,)</f>
        <v/>
      </c>
      <c r="I9" s="618" t="str">
        <f>VLOOKUP($B$6&amp;I8,Sheet1!$A$20:$J$63,Sheet1!$D$18,)</f>
        <v/>
      </c>
      <c r="J9" s="618" t="str">
        <f>VLOOKUP($B$6&amp;J8,Sheet1!$A$20:$J$63,Sheet1!$D$18,)</f>
        <v/>
      </c>
      <c r="K9" s="618" t="str">
        <f>VLOOKUP($B$6&amp;K8,Sheet1!$A$20:$J$63,Sheet1!$D$18,)</f>
        <v/>
      </c>
      <c r="L9" s="618" t="str">
        <f>VLOOKUP($B$6&amp;L8,Sheet1!$A$20:$J$63,Sheet1!$D$18,)</f>
        <v/>
      </c>
    </row>
    <row r="10" spans="1:12" ht="15" customHeight="1">
      <c r="A10" s="616" t="str">
        <f>IF(Setup!$C24="","",Setup!$C24)</f>
        <v>Conference</v>
      </c>
      <c r="B10" s="618" t="str">
        <f>VLOOKUP($B$6&amp;B8,Sheet1!$A$20:$J$63,Sheet1!$E$18,)</f>
        <v/>
      </c>
      <c r="C10" s="618" t="str">
        <f>VLOOKUP($B$6&amp;C8,Sheet1!$A$20:$J$63,Sheet1!$E$18,)</f>
        <v/>
      </c>
      <c r="D10" s="618" t="str">
        <f>VLOOKUP($B$6&amp;D8,Sheet1!$A$20:$J$63,Sheet1!$E$18,)</f>
        <v/>
      </c>
      <c r="E10" s="618" t="str">
        <f>VLOOKUP($B$6&amp;E8,Sheet1!$A$20:$J$63,Sheet1!$E$18,)</f>
        <v/>
      </c>
      <c r="F10" s="618" t="str">
        <f>VLOOKUP($B$6&amp;F8,Sheet1!$A$20:$J$63,Sheet1!$E$18,)</f>
        <v/>
      </c>
      <c r="G10" s="618" t="str">
        <f>VLOOKUP($B$6&amp;G8,Sheet1!$A$20:$J$63,Sheet1!$E$18,)</f>
        <v/>
      </c>
      <c r="H10" s="618" t="str">
        <f>VLOOKUP($B$6&amp;H8,Sheet1!$A$20:$J$63,Sheet1!$E$18,)</f>
        <v/>
      </c>
      <c r="I10" s="618" t="str">
        <f>VLOOKUP($B$6&amp;I8,Sheet1!$A$20:$J$63,Sheet1!$E$18,)</f>
        <v/>
      </c>
      <c r="J10" s="618" t="str">
        <f>VLOOKUP($B$6&amp;J8,Sheet1!$A$20:$J$63,Sheet1!$E$18,)</f>
        <v/>
      </c>
      <c r="K10" s="618" t="str">
        <f>VLOOKUP($B$6&amp;K8,Sheet1!$A$20:$J$63,Sheet1!$E$18,)</f>
        <v/>
      </c>
      <c r="L10" s="618" t="str">
        <f>VLOOKUP($B$6&amp;L8,Sheet1!$A$20:$J$63,Sheet1!$E$18,)</f>
        <v/>
      </c>
    </row>
    <row r="11" spans="1:12" ht="15" customHeight="1">
      <c r="A11" s="616" t="str">
        <f>IF(Setup!$C25="","",Setup!$C25)</f>
        <v>Research</v>
      </c>
      <c r="B11" s="618" t="str">
        <f>VLOOKUP($B$6&amp;B8,Sheet1!$A$20:$J$63,Sheet1!$F$18,)</f>
        <v/>
      </c>
      <c r="C11" s="618" t="str">
        <f>VLOOKUP($B$6&amp;C8,Sheet1!$A$20:$J$63,Sheet1!$F$18,)</f>
        <v/>
      </c>
      <c r="D11" s="618" t="str">
        <f>VLOOKUP($B$6&amp;D8,Sheet1!$A$20:$J$63,Sheet1!$F$18,)</f>
        <v/>
      </c>
      <c r="E11" s="618" t="str">
        <f>VLOOKUP($B$6&amp;E8,Sheet1!$A$20:$J$63,Sheet1!$F$18,)</f>
        <v/>
      </c>
      <c r="F11" s="618" t="str">
        <f>VLOOKUP($B$6&amp;F8,Sheet1!$A$20:$J$63,Sheet1!$F$18,)</f>
        <v/>
      </c>
      <c r="G11" s="618" t="str">
        <f>VLOOKUP($B$6&amp;G8,Sheet1!$A$20:$J$63,Sheet1!$F$18,)</f>
        <v/>
      </c>
      <c r="H11" s="618" t="str">
        <f>VLOOKUP($B$6&amp;H8,Sheet1!$A$20:$J$63,Sheet1!$F$18,)</f>
        <v/>
      </c>
      <c r="I11" s="618" t="str">
        <f>VLOOKUP($B$6&amp;I8,Sheet1!$A$20:$J$63,Sheet1!$F$18,)</f>
        <v/>
      </c>
      <c r="J11" s="618" t="str">
        <f>VLOOKUP($B$6&amp;J8,Sheet1!$A$20:$J$63,Sheet1!$F$18,)</f>
        <v/>
      </c>
      <c r="K11" s="618" t="str">
        <f>VLOOKUP($B$6&amp;K8,Sheet1!$A$20:$J$63,Sheet1!$F$18,)</f>
        <v/>
      </c>
      <c r="L11" s="618" t="str">
        <f>VLOOKUP($B$6&amp;L8,Sheet1!$A$20:$J$63,Sheet1!$F$18,)</f>
        <v/>
      </c>
    </row>
    <row r="12" spans="1:12" ht="15" customHeight="1">
      <c r="A12" s="616" t="str">
        <f>IF(Setup!$C26="","",Setup!$C26)</f>
        <v>Publications</v>
      </c>
      <c r="B12" s="619" t="str">
        <f>VLOOKUP($B$6&amp;B8,Sheet1!$A$20:$J$63,Sheet1!$G$18,)</f>
        <v/>
      </c>
      <c r="C12" s="619" t="str">
        <f>VLOOKUP($B$6&amp;C8,Sheet1!$A$20:$J$63,Sheet1!$G$18,)</f>
        <v/>
      </c>
      <c r="D12" s="619" t="str">
        <f>VLOOKUP($B$6&amp;D8,Sheet1!$A$20:$J$63,Sheet1!$G$18,)</f>
        <v/>
      </c>
      <c r="E12" s="619" t="str">
        <f>VLOOKUP($B$6&amp;E8,Sheet1!$A$20:$J$63,Sheet1!$G$18,)</f>
        <v/>
      </c>
      <c r="F12" s="619" t="str">
        <f>VLOOKUP($B$6&amp;F8,Sheet1!$A$20:$J$63,Sheet1!$G$18,)</f>
        <v/>
      </c>
      <c r="G12" s="619" t="str">
        <f>VLOOKUP($B$6&amp;G8,Sheet1!$A$20:$J$63,Sheet1!$G$18,)</f>
        <v/>
      </c>
      <c r="H12" s="619" t="str">
        <f>VLOOKUP($B$6&amp;H8,Sheet1!$A$20:$J$63,Sheet1!$G$18,)</f>
        <v/>
      </c>
      <c r="I12" s="619" t="str">
        <f>VLOOKUP($B$6&amp;I8,Sheet1!$A$20:$J$63,Sheet1!$G$18,)</f>
        <v/>
      </c>
      <c r="J12" s="619" t="str">
        <f>VLOOKUP($B$6&amp;J8,Sheet1!$A$20:$J$63,Sheet1!$G$18,)</f>
        <v/>
      </c>
      <c r="K12" s="619" t="str">
        <f>VLOOKUP($B$6&amp;K8,Sheet1!$A$20:$J$63,Sheet1!$G$18,)</f>
        <v/>
      </c>
      <c r="L12" s="619" t="str">
        <f>VLOOKUP($B$6&amp;L8,Sheet1!$A$20:$J$63,Sheet1!$G$18,)</f>
        <v/>
      </c>
    </row>
    <row r="13" spans="1:12" ht="15" customHeight="1">
      <c r="A13" s="616" t="str">
        <f>IF(Setup!$C27="","",Setup!$C27)</f>
        <v/>
      </c>
      <c r="B13" s="619" t="str">
        <f>VLOOKUP($B$6&amp;B8,Sheet1!$A$20:$J$63,Sheet1!$H$18,)</f>
        <v/>
      </c>
      <c r="C13" s="619" t="str">
        <f>VLOOKUP($B$6&amp;C8,Sheet1!$A$20:$J$63,Sheet1!$H$18,)</f>
        <v/>
      </c>
      <c r="D13" s="619" t="str">
        <f>VLOOKUP($B$6&amp;D8,Sheet1!$A$20:$J$63,Sheet1!$H$18,)</f>
        <v/>
      </c>
      <c r="E13" s="619" t="str">
        <f>VLOOKUP($B$6&amp;E8,Sheet1!$A$20:$J$63,Sheet1!$H$18,)</f>
        <v/>
      </c>
      <c r="F13" s="619" t="str">
        <f>VLOOKUP($B$6&amp;F8,Sheet1!$A$20:$J$63,Sheet1!$H$18,)</f>
        <v/>
      </c>
      <c r="G13" s="619" t="str">
        <f>VLOOKUP($B$6&amp;G8,Sheet1!$A$20:$J$63,Sheet1!$H$18,)</f>
        <v/>
      </c>
      <c r="H13" s="619" t="str">
        <f>VLOOKUP($B$6&amp;H8,Sheet1!$A$20:$J$63,Sheet1!$H$18,)</f>
        <v/>
      </c>
      <c r="I13" s="619" t="str">
        <f>VLOOKUP($B$6&amp;I8,Sheet1!$A$20:$J$63,Sheet1!$H$18,)</f>
        <v/>
      </c>
      <c r="J13" s="619" t="str">
        <f>VLOOKUP($B$6&amp;J8,Sheet1!$A$20:$J$63,Sheet1!$H$18,)</f>
        <v/>
      </c>
      <c r="K13" s="619" t="str">
        <f>VLOOKUP($B$6&amp;K8,Sheet1!$A$20:$J$63,Sheet1!$H$18,)</f>
        <v/>
      </c>
      <c r="L13" s="619" t="str">
        <f>VLOOKUP($B$6&amp;L8,Sheet1!$A$20:$J$63,Sheet1!$H$18,)</f>
        <v/>
      </c>
    </row>
    <row r="14" spans="1:12" ht="15" customHeight="1">
      <c r="A14" s="616" t="str">
        <f>IF(Setup!$C28="","",Setup!$C28)</f>
        <v/>
      </c>
      <c r="B14" s="619" t="str">
        <f>VLOOKUP($B$6&amp;B8,Sheet1!$A$20:$J$63,Sheet1!$I$18,)</f>
        <v/>
      </c>
      <c r="C14" s="619" t="str">
        <f>VLOOKUP($B$6&amp;C8,Sheet1!$A$20:$J$63,Sheet1!$I$18,)</f>
        <v/>
      </c>
      <c r="D14" s="619" t="str">
        <f>VLOOKUP($B$6&amp;D8,Sheet1!$A$20:$J$63,Sheet1!$I$18,)</f>
        <v/>
      </c>
      <c r="E14" s="619" t="str">
        <f>VLOOKUP($B$6&amp;E8,Sheet1!$A$20:$J$63,Sheet1!$I$18,)</f>
        <v/>
      </c>
      <c r="F14" s="619" t="str">
        <f>VLOOKUP($B$6&amp;F8,Sheet1!$A$20:$J$63,Sheet1!$I$18,)</f>
        <v/>
      </c>
      <c r="G14" s="619" t="str">
        <f>VLOOKUP($B$6&amp;G8,Sheet1!$A$20:$J$63,Sheet1!$I$18,)</f>
        <v/>
      </c>
      <c r="H14" s="619" t="str">
        <f>VLOOKUP($B$6&amp;H8,Sheet1!$A$20:$J$63,Sheet1!$I$18,)</f>
        <v/>
      </c>
      <c r="I14" s="619" t="str">
        <f>VLOOKUP($B$6&amp;I8,Sheet1!$A$20:$J$63,Sheet1!$I$18,)</f>
        <v/>
      </c>
      <c r="J14" s="619" t="str">
        <f>VLOOKUP($B$6&amp;J8,Sheet1!$A$20:$J$63,Sheet1!$I$18,)</f>
        <v/>
      </c>
      <c r="K14" s="619" t="str">
        <f>VLOOKUP($B$6&amp;K8,Sheet1!$A$20:$J$63,Sheet1!$I$18,)</f>
        <v/>
      </c>
      <c r="L14" s="619" t="str">
        <f>VLOOKUP($B$6&amp;L8,Sheet1!$A$20:$J$63,Sheet1!$I$18,)</f>
        <v/>
      </c>
    </row>
    <row r="15" spans="1:12" ht="15" customHeight="1">
      <c r="A15" s="616" t="str">
        <f>IF(Setup!$C29="","",Setup!$C29)</f>
        <v/>
      </c>
      <c r="B15" s="619" t="str">
        <f>VLOOKUP($B$6&amp;B8,Sheet1!$A$20:$J$63,Sheet1!$J$18,)</f>
        <v/>
      </c>
      <c r="C15" s="619" t="str">
        <f>VLOOKUP($B$6&amp;C8,Sheet1!$A$20:$J$63,Sheet1!$J$18,)</f>
        <v/>
      </c>
      <c r="D15" s="619" t="str">
        <f>VLOOKUP($B$6&amp;D8,Sheet1!$A$20:$J$63,Sheet1!$J$18,)</f>
        <v/>
      </c>
      <c r="E15" s="619" t="str">
        <f>VLOOKUP($B$6&amp;E8,Sheet1!$A$20:$J$63,Sheet1!$J$18,)</f>
        <v/>
      </c>
      <c r="F15" s="619" t="str">
        <f>VLOOKUP($B$6&amp;F8,Sheet1!$A$20:$J$63,Sheet1!$J$18,)</f>
        <v/>
      </c>
      <c r="G15" s="619" t="str">
        <f>VLOOKUP($B$6&amp;G8,Sheet1!$A$20:$J$63,Sheet1!$J$18,)</f>
        <v/>
      </c>
      <c r="H15" s="619" t="str">
        <f>VLOOKUP($B$6&amp;H8,Sheet1!$A$20:$J$63,Sheet1!$J$18,)</f>
        <v/>
      </c>
      <c r="I15" s="619" t="str">
        <f>VLOOKUP($B$6&amp;I8,Sheet1!$A$20:$J$63,Sheet1!$J$18,)</f>
        <v/>
      </c>
      <c r="J15" s="619" t="str">
        <f>VLOOKUP($B$6&amp;J8,Sheet1!$A$20:$J$63,Sheet1!$J$18,)</f>
        <v/>
      </c>
      <c r="K15" s="619" t="str">
        <f>VLOOKUP($B$6&amp;K8,Sheet1!$A$20:$J$63,Sheet1!$J$18,)</f>
        <v/>
      </c>
      <c r="L15" s="619" t="str">
        <f>VLOOKUP($B$6&amp;L8,Sheet1!$A$20:$J$63,Sheet1!$J$18,)</f>
        <v/>
      </c>
    </row>
    <row r="16" spans="1:12" ht="13.5" thickBot="1"/>
    <row r="17" spans="1:9" ht="30.75" customHeight="1">
      <c r="A17" s="162" t="str">
        <f>B6</f>
        <v>% Total Income</v>
      </c>
      <c r="B17" s="163"/>
      <c r="C17" s="163"/>
      <c r="D17" s="163"/>
      <c r="E17" s="163"/>
      <c r="F17" s="163"/>
      <c r="G17" s="155"/>
      <c r="H17" s="155"/>
      <c r="I17" s="156"/>
    </row>
    <row r="18" spans="1:9">
      <c r="A18" s="149"/>
      <c r="B18" s="150"/>
      <c r="C18" s="150"/>
      <c r="D18" s="150"/>
      <c r="E18" s="150"/>
      <c r="F18" s="150"/>
      <c r="G18" s="150"/>
      <c r="H18" s="150"/>
      <c r="I18" s="151"/>
    </row>
    <row r="19" spans="1:9">
      <c r="A19" s="149"/>
      <c r="B19" s="150"/>
      <c r="C19" s="150"/>
      <c r="D19" s="150"/>
      <c r="E19" s="150"/>
      <c r="F19" s="150"/>
      <c r="G19" s="150"/>
      <c r="H19" s="150"/>
      <c r="I19" s="151"/>
    </row>
    <row r="20" spans="1:9">
      <c r="A20" s="149"/>
      <c r="B20" s="150"/>
      <c r="C20" s="150"/>
      <c r="D20" s="150"/>
      <c r="E20" s="150"/>
      <c r="F20" s="150"/>
      <c r="G20" s="150"/>
      <c r="H20" s="150"/>
      <c r="I20" s="151"/>
    </row>
    <row r="21" spans="1:9">
      <c r="A21" s="149"/>
      <c r="B21" s="150"/>
      <c r="C21" s="150"/>
      <c r="D21" s="150"/>
      <c r="E21" s="150"/>
      <c r="F21" s="150"/>
      <c r="G21" s="150"/>
      <c r="H21" s="150"/>
      <c r="I21" s="151"/>
    </row>
    <row r="22" spans="1:9">
      <c r="A22" s="149"/>
      <c r="B22" s="150"/>
      <c r="C22" s="150"/>
      <c r="D22" s="150"/>
      <c r="E22" s="150"/>
      <c r="F22" s="150"/>
      <c r="G22" s="150"/>
      <c r="H22" s="150"/>
      <c r="I22" s="151"/>
    </row>
    <row r="23" spans="1:9">
      <c r="A23" s="149"/>
      <c r="B23" s="150"/>
      <c r="C23" s="150"/>
      <c r="D23" s="150"/>
      <c r="E23" s="150"/>
      <c r="F23" s="150"/>
      <c r="G23" s="150"/>
      <c r="H23" s="150"/>
      <c r="I23" s="151"/>
    </row>
    <row r="24" spans="1:9">
      <c r="A24" s="149"/>
      <c r="B24" s="150"/>
      <c r="C24" s="150"/>
      <c r="D24" s="150"/>
      <c r="E24" s="150"/>
      <c r="F24" s="150"/>
      <c r="G24" s="150"/>
      <c r="H24" s="150"/>
      <c r="I24" s="151"/>
    </row>
    <row r="25" spans="1:9">
      <c r="A25" s="149"/>
      <c r="B25" s="150"/>
      <c r="C25" s="150"/>
      <c r="D25" s="150"/>
      <c r="E25" s="150"/>
      <c r="F25" s="150"/>
      <c r="G25" s="150"/>
      <c r="H25" s="150"/>
      <c r="I25" s="151"/>
    </row>
    <row r="26" spans="1:9">
      <c r="A26" s="149"/>
      <c r="B26" s="150"/>
      <c r="C26" s="150"/>
      <c r="D26" s="150"/>
      <c r="E26" s="150"/>
      <c r="F26" s="150"/>
      <c r="G26" s="150"/>
      <c r="H26" s="150"/>
      <c r="I26" s="151"/>
    </row>
    <row r="27" spans="1:9">
      <c r="A27" s="149"/>
      <c r="B27" s="150"/>
      <c r="C27" s="150"/>
      <c r="D27" s="150"/>
      <c r="E27" s="150"/>
      <c r="F27" s="150"/>
      <c r="G27" s="150"/>
      <c r="H27" s="150"/>
      <c r="I27" s="151"/>
    </row>
    <row r="28" spans="1:9">
      <c r="A28" s="149"/>
      <c r="B28" s="150"/>
      <c r="C28" s="150"/>
      <c r="D28" s="150"/>
      <c r="E28" s="150"/>
      <c r="F28" s="150"/>
      <c r="G28" s="150"/>
      <c r="H28" s="150"/>
      <c r="I28" s="151"/>
    </row>
    <row r="29" spans="1:9">
      <c r="A29" s="149"/>
      <c r="B29" s="150"/>
      <c r="C29" s="150"/>
      <c r="D29" s="150"/>
      <c r="E29" s="150"/>
      <c r="F29" s="150"/>
      <c r="G29" s="150"/>
      <c r="H29" s="150"/>
      <c r="I29" s="151"/>
    </row>
    <row r="30" spans="1:9">
      <c r="A30" s="149"/>
      <c r="B30" s="150"/>
      <c r="C30" s="150"/>
      <c r="D30" s="150"/>
      <c r="E30" s="150"/>
      <c r="F30" s="150"/>
      <c r="G30" s="150"/>
      <c r="H30" s="150"/>
      <c r="I30" s="151"/>
    </row>
    <row r="31" spans="1:9">
      <c r="A31" s="149"/>
      <c r="B31" s="150"/>
      <c r="C31" s="150"/>
      <c r="D31" s="150"/>
      <c r="E31" s="150"/>
      <c r="F31" s="150"/>
      <c r="G31" s="150"/>
      <c r="H31" s="150"/>
      <c r="I31" s="151"/>
    </row>
    <row r="32" spans="1:9">
      <c r="A32" s="149"/>
      <c r="B32" s="150"/>
      <c r="C32" s="150"/>
      <c r="D32" s="150"/>
      <c r="E32" s="150"/>
      <c r="F32" s="150"/>
      <c r="G32" s="150"/>
      <c r="H32" s="150"/>
      <c r="I32" s="151"/>
    </row>
    <row r="33" spans="1:12">
      <c r="A33" s="149"/>
      <c r="B33" s="150"/>
      <c r="C33" s="150"/>
      <c r="D33" s="150"/>
      <c r="E33" s="150"/>
      <c r="F33" s="150"/>
      <c r="G33" s="150"/>
      <c r="H33" s="150"/>
      <c r="I33" s="151"/>
    </row>
    <row r="34" spans="1:12">
      <c r="A34" s="149"/>
      <c r="B34" s="150"/>
      <c r="C34" s="150"/>
      <c r="D34" s="150"/>
      <c r="E34" s="150"/>
      <c r="F34" s="150"/>
      <c r="G34" s="150"/>
      <c r="H34" s="150"/>
      <c r="I34" s="151"/>
    </row>
    <row r="35" spans="1:12">
      <c r="A35" s="149"/>
      <c r="B35" s="150"/>
      <c r="C35" s="150"/>
      <c r="D35" s="150"/>
      <c r="E35" s="150"/>
      <c r="F35" s="150"/>
      <c r="G35" s="150"/>
      <c r="H35" s="150"/>
      <c r="I35" s="151"/>
    </row>
    <row r="36" spans="1:12" ht="13.5" thickBot="1">
      <c r="A36" s="152"/>
      <c r="B36" s="153"/>
      <c r="C36" s="153"/>
      <c r="D36" s="153"/>
      <c r="E36" s="153"/>
      <c r="F36" s="153"/>
      <c r="G36" s="153"/>
      <c r="H36" s="153"/>
      <c r="I36" s="154"/>
    </row>
    <row r="37" spans="1:12">
      <c r="A37" s="150"/>
      <c r="B37" s="150"/>
      <c r="C37" s="150"/>
      <c r="D37" s="150"/>
      <c r="E37" s="150"/>
      <c r="F37" s="150"/>
      <c r="G37" s="150"/>
      <c r="H37" s="150"/>
      <c r="I37" s="150"/>
    </row>
    <row r="38" spans="1:12" ht="13.5" thickBot="1"/>
    <row r="39" spans="1:12" ht="13.5" thickBot="1">
      <c r="A39" s="185" t="s">
        <v>132</v>
      </c>
      <c r="B39" s="876" t="s">
        <v>6</v>
      </c>
      <c r="C39" s="877"/>
      <c r="D39" s="878"/>
      <c r="E39" s="478"/>
    </row>
    <row r="41" spans="1:12" ht="15" customHeight="1">
      <c r="A41" s="466"/>
      <c r="B41" s="467">
        <f>$B$8</f>
        <v>2011</v>
      </c>
      <c r="C41" s="467">
        <f>$C$8</f>
        <v>2012</v>
      </c>
      <c r="D41" s="467">
        <f>$D$8</f>
        <v>2013</v>
      </c>
      <c r="E41" s="467">
        <f>$E$8</f>
        <v>2014</v>
      </c>
      <c r="F41" s="467">
        <f>$F$8</f>
        <v>2015</v>
      </c>
      <c r="G41" s="467">
        <f>$G$8</f>
        <v>2016</v>
      </c>
      <c r="H41" s="467">
        <f>$H$8</f>
        <v>2017</v>
      </c>
      <c r="I41" s="467">
        <f>$I$8</f>
        <v>2018</v>
      </c>
      <c r="J41" s="467">
        <f>$J$8</f>
        <v>2019</v>
      </c>
      <c r="K41" s="467">
        <f>$K$8</f>
        <v>2020</v>
      </c>
      <c r="L41" s="467">
        <f>$L$8</f>
        <v>2021</v>
      </c>
    </row>
    <row r="42" spans="1:12" ht="15" customHeight="1">
      <c r="A42" s="620" t="str">
        <f>'Multi-Year Product Performance'!$A$9</f>
        <v>Training</v>
      </c>
      <c r="B42" s="639">
        <f>VLOOKUP($B$39&amp;B41,Sheet1!$A$69:$J$112,Sheet1!$D$67,0)</f>
        <v>0</v>
      </c>
      <c r="C42" s="639">
        <f>VLOOKUP($B$39&amp;C41,Sheet1!$A$69:$J$112,Sheet1!$D$67,0)</f>
        <v>0</v>
      </c>
      <c r="D42" s="639">
        <f>VLOOKUP($B$39&amp;D41,Sheet1!$A$69:$J$112,Sheet1!$D$67,0)</f>
        <v>0</v>
      </c>
      <c r="E42" s="639">
        <f>VLOOKUP($B$39&amp;E41,Sheet1!$A$69:$J$112,Sheet1!$D$67,0)</f>
        <v>0</v>
      </c>
      <c r="F42" s="639">
        <f>VLOOKUP($B$39&amp;F41,Sheet1!$A$69:$J$112,Sheet1!$D$67,0)</f>
        <v>0</v>
      </c>
      <c r="G42" s="639">
        <f>VLOOKUP($B$39&amp;G41,Sheet1!$A$69:$J$112,Sheet1!$D$67,0)</f>
        <v>0</v>
      </c>
      <c r="H42" s="639">
        <f>VLOOKUP($B$39&amp;H41,Sheet1!$A$69:$J$112,Sheet1!$D$67,0)</f>
        <v>0</v>
      </c>
      <c r="I42" s="639">
        <f>VLOOKUP($B$39&amp;I41,Sheet1!$A$69:$J$112,Sheet1!$D$67,0)</f>
        <v>0</v>
      </c>
      <c r="J42" s="639">
        <f>VLOOKUP($B$39&amp;J41,Sheet1!$A$69:$J$112,Sheet1!$D$67,0)</f>
        <v>0</v>
      </c>
      <c r="K42" s="639">
        <f>VLOOKUP($B$39&amp;K41,Sheet1!$A$69:$J$112,Sheet1!$D$67,0)</f>
        <v>0</v>
      </c>
      <c r="L42" s="639">
        <f>VLOOKUP($B$39&amp;L41,Sheet1!$A$69:$J$112,Sheet1!$D$67,0)</f>
        <v>0</v>
      </c>
    </row>
    <row r="43" spans="1:12" ht="15" customHeight="1">
      <c r="A43" s="620" t="str">
        <f>'Multi-Year Product Performance'!$A$10</f>
        <v>Conference</v>
      </c>
      <c r="B43" s="639">
        <f>VLOOKUP($B$39&amp;B41,Sheet1!$A$69:$J$112,Sheet1!$E$67,0)</f>
        <v>0</v>
      </c>
      <c r="C43" s="639">
        <f>VLOOKUP($B$39&amp;C41,Sheet1!$A$69:$J$112,Sheet1!$E$67,0)</f>
        <v>0</v>
      </c>
      <c r="D43" s="639">
        <f>VLOOKUP($B$39&amp;D41,Sheet1!$A$69:$J$112,Sheet1!$E$67,0)</f>
        <v>0</v>
      </c>
      <c r="E43" s="639">
        <f>VLOOKUP($B$39&amp;E41,Sheet1!$A$69:$J$112,Sheet1!$E$67,0)</f>
        <v>0</v>
      </c>
      <c r="F43" s="639">
        <f>VLOOKUP($B$39&amp;F41,Sheet1!$A$69:$J$112,Sheet1!$E$67,0)</f>
        <v>0</v>
      </c>
      <c r="G43" s="639">
        <f>VLOOKUP($B$39&amp;G41,Sheet1!$A$69:$J$112,Sheet1!$E$67,0)</f>
        <v>0</v>
      </c>
      <c r="H43" s="639">
        <f>VLOOKUP($B$39&amp;H41,Sheet1!$A$69:$J$112,Sheet1!$E$67,0)</f>
        <v>0</v>
      </c>
      <c r="I43" s="639">
        <f>VLOOKUP($B$39&amp;I41,Sheet1!$A$69:$J$112,Sheet1!$E$67,0)</f>
        <v>0</v>
      </c>
      <c r="J43" s="639">
        <f>VLOOKUP($B$39&amp;J41,Sheet1!$A$69:$J$112,Sheet1!$E$67,0)</f>
        <v>0</v>
      </c>
      <c r="K43" s="639">
        <f>VLOOKUP($B$39&amp;K41,Sheet1!$A$69:$J$112,Sheet1!$E$67,0)</f>
        <v>0</v>
      </c>
      <c r="L43" s="639">
        <f>VLOOKUP($B$39&amp;L41,Sheet1!$A$69:$J$112,Sheet1!$E$67,0)</f>
        <v>0</v>
      </c>
    </row>
    <row r="44" spans="1:12" ht="15" customHeight="1">
      <c r="A44" s="620" t="str">
        <f>'Multi-Year Product Performance'!$A$11</f>
        <v>Research</v>
      </c>
      <c r="B44" s="639">
        <f>VLOOKUP($B$39&amp;B41,Sheet1!$A$69:$J$112,Sheet1!$F$67,0)</f>
        <v>0</v>
      </c>
      <c r="C44" s="639">
        <f>VLOOKUP($B$39&amp;C41,Sheet1!$A$69:$J$112,Sheet1!$F$67,0)</f>
        <v>0</v>
      </c>
      <c r="D44" s="639">
        <f>VLOOKUP($B$39&amp;D41,Sheet1!$A$69:$J$112,Sheet1!$F$67,0)</f>
        <v>0</v>
      </c>
      <c r="E44" s="639">
        <f>VLOOKUP($B$39&amp;E41,Sheet1!$A$69:$J$112,Sheet1!$F$67,0)</f>
        <v>0</v>
      </c>
      <c r="F44" s="639">
        <f>VLOOKUP($B$39&amp;F41,Sheet1!$A$69:$J$112,Sheet1!$F$67,0)</f>
        <v>0</v>
      </c>
      <c r="G44" s="639">
        <f>VLOOKUP($B$39&amp;G41,Sheet1!$A$69:$J$112,Sheet1!$F$67,0)</f>
        <v>0</v>
      </c>
      <c r="H44" s="639">
        <f>VLOOKUP($B$39&amp;H41,Sheet1!$A$69:$J$112,Sheet1!$F$67,0)</f>
        <v>0</v>
      </c>
      <c r="I44" s="639">
        <f>VLOOKUP($B$39&amp;I41,Sheet1!$A$69:$J$112,Sheet1!$F$67,0)</f>
        <v>0</v>
      </c>
      <c r="J44" s="639">
        <f>VLOOKUP($B$39&amp;J41,Sheet1!$A$69:$J$112,Sheet1!$F$67,0)</f>
        <v>0</v>
      </c>
      <c r="K44" s="639">
        <f>VLOOKUP($B$39&amp;K41,Sheet1!$A$69:$J$112,Sheet1!$F$67,0)</f>
        <v>0</v>
      </c>
      <c r="L44" s="639">
        <f>VLOOKUP($B$39&amp;L41,Sheet1!$A$69:$J$112,Sheet1!$F$67,0)</f>
        <v>0</v>
      </c>
    </row>
    <row r="45" spans="1:12" ht="15" customHeight="1">
      <c r="A45" s="620" t="str">
        <f>'Multi-Year Product Performance'!$A$12</f>
        <v>Publications</v>
      </c>
      <c r="B45" s="639">
        <f>VLOOKUP($B$39&amp;B41,Sheet1!$A$69:$J$112,Sheet1!$G$67,0)</f>
        <v>0</v>
      </c>
      <c r="C45" s="639">
        <f>VLOOKUP($B$39&amp;C41,Sheet1!$A$69:$J$112,Sheet1!$G$67,0)</f>
        <v>0</v>
      </c>
      <c r="D45" s="639">
        <f>VLOOKUP($B$39&amp;D41,Sheet1!$A$69:$J$112,Sheet1!$G$67,0)</f>
        <v>0</v>
      </c>
      <c r="E45" s="639">
        <f>VLOOKUP($B$39&amp;E41,Sheet1!$A$69:$J$112,Sheet1!$G$67,0)</f>
        <v>0</v>
      </c>
      <c r="F45" s="639">
        <f>VLOOKUP($B$39&amp;F41,Sheet1!$A$69:$J$112,Sheet1!$G$67,0)</f>
        <v>0</v>
      </c>
      <c r="G45" s="639">
        <f>VLOOKUP($B$39&amp;G41,Sheet1!$A$69:$J$112,Sheet1!$G$67,0)</f>
        <v>0</v>
      </c>
      <c r="H45" s="639">
        <f>VLOOKUP($B$39&amp;H41,Sheet1!$A$69:$J$112,Sheet1!$G$67,0)</f>
        <v>0</v>
      </c>
      <c r="I45" s="639">
        <f>VLOOKUP($B$39&amp;I41,Sheet1!$A$69:$J$112,Sheet1!$G$67,0)</f>
        <v>0</v>
      </c>
      <c r="J45" s="639">
        <f>VLOOKUP($B$39&amp;J41,Sheet1!$A$69:$J$112,Sheet1!$G$67,0)</f>
        <v>0</v>
      </c>
      <c r="K45" s="639">
        <f>VLOOKUP($B$39&amp;K41,Sheet1!$A$69:$J$112,Sheet1!$G$67,0)</f>
        <v>0</v>
      </c>
      <c r="L45" s="639">
        <f>VLOOKUP($B$39&amp;L41,Sheet1!$A$69:$J$112,Sheet1!$G$67,0)</f>
        <v>0</v>
      </c>
    </row>
    <row r="46" spans="1:12" ht="15" customHeight="1">
      <c r="A46" s="620" t="str">
        <f>'Multi-Year Product Performance'!$A$13</f>
        <v/>
      </c>
      <c r="B46" s="639">
        <f>VLOOKUP($B$39&amp;B41,Sheet1!$A$69:$J$112,Sheet1!$H$67,0)</f>
        <v>0</v>
      </c>
      <c r="C46" s="639">
        <f>VLOOKUP($B$39&amp;C41,Sheet1!$A$69:$J$112,Sheet1!$H$67,0)</f>
        <v>0</v>
      </c>
      <c r="D46" s="639">
        <f>VLOOKUP($B$39&amp;D41,Sheet1!$A$69:$J$112,Sheet1!$H$67,0)</f>
        <v>0</v>
      </c>
      <c r="E46" s="639">
        <f>VLOOKUP($B$39&amp;E41,Sheet1!$A$69:$J$112,Sheet1!$H$67,0)</f>
        <v>0</v>
      </c>
      <c r="F46" s="639">
        <f>VLOOKUP($B$39&amp;F41,Sheet1!$A$69:$J$112,Sheet1!$H$67,0)</f>
        <v>0</v>
      </c>
      <c r="G46" s="639">
        <f>VLOOKUP($B$39&amp;G41,Sheet1!$A$69:$J$112,Sheet1!$H$67,0)</f>
        <v>0</v>
      </c>
      <c r="H46" s="639">
        <f>VLOOKUP($B$39&amp;H41,Sheet1!$A$69:$J$112,Sheet1!$H$67,0)</f>
        <v>0</v>
      </c>
      <c r="I46" s="639">
        <f>VLOOKUP($B$39&amp;I41,Sheet1!$A$69:$J$112,Sheet1!$H$67,0)</f>
        <v>0</v>
      </c>
      <c r="J46" s="639">
        <f>VLOOKUP($B$39&amp;J41,Sheet1!$A$69:$J$112,Sheet1!$H$67,0)</f>
        <v>0</v>
      </c>
      <c r="K46" s="639">
        <f>VLOOKUP($B$39&amp;K41,Sheet1!$A$69:$J$112,Sheet1!$H$67,0)</f>
        <v>0</v>
      </c>
      <c r="L46" s="639">
        <f>VLOOKUP($B$39&amp;L41,Sheet1!$A$69:$J$112,Sheet1!$H$67,0)</f>
        <v>0</v>
      </c>
    </row>
    <row r="47" spans="1:12" ht="15" customHeight="1">
      <c r="A47" s="620" t="str">
        <f>'Multi-Year Product Performance'!$A$14</f>
        <v/>
      </c>
      <c r="B47" s="639">
        <f>VLOOKUP($B$39&amp;B41,Sheet1!$A$69:$J$112,Sheet1!$I$67,0)</f>
        <v>0</v>
      </c>
      <c r="C47" s="639">
        <f>VLOOKUP($B$39&amp;C41,Sheet1!$A$69:$J$112,Sheet1!$I$67,0)</f>
        <v>0</v>
      </c>
      <c r="D47" s="639">
        <f>VLOOKUP($B$39&amp;D41,Sheet1!$A$69:$J$112,Sheet1!$I$67,0)</f>
        <v>0</v>
      </c>
      <c r="E47" s="639">
        <f>VLOOKUP($B$39&amp;E41,Sheet1!$A$69:$J$112,Sheet1!$I$67,0)</f>
        <v>0</v>
      </c>
      <c r="F47" s="639">
        <f>VLOOKUP($B$39&amp;F41,Sheet1!$A$69:$J$112,Sheet1!$I$67,0)</f>
        <v>0</v>
      </c>
      <c r="G47" s="639">
        <f>VLOOKUP($B$39&amp;G41,Sheet1!$A$69:$J$112,Sheet1!$I$67,0)</f>
        <v>0</v>
      </c>
      <c r="H47" s="639">
        <f>VLOOKUP($B$39&amp;H41,Sheet1!$A$69:$J$112,Sheet1!$I$67,0)</f>
        <v>0</v>
      </c>
      <c r="I47" s="639">
        <f>VLOOKUP($B$39&amp;I41,Sheet1!$A$69:$J$112,Sheet1!$I$67,0)</f>
        <v>0</v>
      </c>
      <c r="J47" s="639">
        <f>VLOOKUP($B$39&amp;J41,Sheet1!$A$69:$J$112,Sheet1!$I$67,0)</f>
        <v>0</v>
      </c>
      <c r="K47" s="639">
        <f>VLOOKUP($B$39&amp;K41,Sheet1!$A$69:$J$112,Sheet1!$I$67,0)</f>
        <v>0</v>
      </c>
      <c r="L47" s="639">
        <f>VLOOKUP($B$39&amp;L41,Sheet1!$A$69:$J$112,Sheet1!$I$67,0)</f>
        <v>0</v>
      </c>
    </row>
    <row r="48" spans="1:12" ht="15" customHeight="1">
      <c r="A48" s="620" t="str">
        <f>'Multi-Year Product Performance'!$A$15</f>
        <v/>
      </c>
      <c r="B48" s="639">
        <f>VLOOKUP($B$39&amp;B41,Sheet1!$A$69:$J$112,Sheet1!$J$67,0)</f>
        <v>0</v>
      </c>
      <c r="C48" s="639">
        <f>VLOOKUP($B$39&amp;C41,Sheet1!$A$69:$J$112,Sheet1!$J$67,0)</f>
        <v>0</v>
      </c>
      <c r="D48" s="639">
        <f>VLOOKUP($B$39&amp;D41,Sheet1!$A$69:$J$112,Sheet1!$J$67,0)</f>
        <v>0</v>
      </c>
      <c r="E48" s="639">
        <f>VLOOKUP($B$39&amp;E41,Sheet1!$A$69:$J$112,Sheet1!$J$67,0)</f>
        <v>0</v>
      </c>
      <c r="F48" s="639">
        <f>VLOOKUP($B$39&amp;F41,Sheet1!$A$69:$J$112,Sheet1!$J$67,0)</f>
        <v>0</v>
      </c>
      <c r="G48" s="639">
        <f>VLOOKUP($B$39&amp;G41,Sheet1!$A$69:$J$112,Sheet1!$J$67,0)</f>
        <v>0</v>
      </c>
      <c r="H48" s="639">
        <f>VLOOKUP($B$39&amp;H41,Sheet1!$A$69:$J$112,Sheet1!$J$67,0)</f>
        <v>0</v>
      </c>
      <c r="I48" s="639">
        <f>VLOOKUP($B$39&amp;I41,Sheet1!$A$69:$J$112,Sheet1!$J$67,0)</f>
        <v>0</v>
      </c>
      <c r="J48" s="639">
        <f>VLOOKUP($B$39&amp;J41,Sheet1!$A$69:$J$112,Sheet1!$J$67,0)</f>
        <v>0</v>
      </c>
      <c r="K48" s="639">
        <f>VLOOKUP($B$39&amp;K41,Sheet1!$A$69:$J$112,Sheet1!$J$67,0)</f>
        <v>0</v>
      </c>
      <c r="L48" s="639">
        <f>VLOOKUP($B$39&amp;L41,Sheet1!$A$69:$J$112,Sheet1!$J$67,0)</f>
        <v>0</v>
      </c>
    </row>
    <row r="49" spans="1:10" ht="13.5" thickBot="1"/>
    <row r="50" spans="1:10">
      <c r="A50" s="146"/>
      <c r="B50" s="147"/>
      <c r="C50" s="147"/>
      <c r="D50" s="147"/>
      <c r="E50" s="147"/>
      <c r="F50" s="147"/>
      <c r="G50" s="147"/>
      <c r="H50" s="147"/>
      <c r="I50" s="148"/>
    </row>
    <row r="51" spans="1:10" ht="23.25">
      <c r="A51" s="160" t="str">
        <f>B39</f>
        <v>Net Income</v>
      </c>
      <c r="B51" s="158"/>
      <c r="C51" s="157"/>
      <c r="D51" s="157"/>
      <c r="E51" s="157"/>
      <c r="F51" s="157"/>
      <c r="G51" s="157"/>
      <c r="H51" s="157"/>
      <c r="I51" s="161"/>
      <c r="J51" t="s">
        <v>55</v>
      </c>
    </row>
    <row r="52" spans="1:10">
      <c r="A52" s="149"/>
      <c r="B52" s="150"/>
      <c r="C52" s="150"/>
      <c r="D52" s="150"/>
      <c r="E52" s="150"/>
      <c r="F52" s="150"/>
      <c r="G52" s="150"/>
      <c r="H52" s="150"/>
      <c r="I52" s="151"/>
    </row>
    <row r="53" spans="1:10">
      <c r="A53" s="149"/>
      <c r="B53" s="150"/>
      <c r="C53" s="150"/>
      <c r="D53" s="150"/>
      <c r="E53" s="150"/>
      <c r="F53" s="150"/>
      <c r="G53" s="150"/>
      <c r="H53" s="150"/>
      <c r="I53" s="151"/>
    </row>
    <row r="54" spans="1:10">
      <c r="A54" s="149"/>
      <c r="B54" s="150"/>
      <c r="C54" s="150"/>
      <c r="D54" s="150"/>
      <c r="E54" s="150"/>
      <c r="F54" s="150"/>
      <c r="G54" s="150"/>
      <c r="H54" s="150"/>
      <c r="I54" s="151"/>
    </row>
    <row r="55" spans="1:10">
      <c r="A55" s="149"/>
      <c r="B55" s="150"/>
      <c r="C55" s="150"/>
      <c r="D55" s="150"/>
      <c r="E55" s="150"/>
      <c r="F55" s="150"/>
      <c r="G55" s="150"/>
      <c r="H55" s="150"/>
      <c r="I55" s="151"/>
    </row>
    <row r="56" spans="1:10">
      <c r="A56" s="149"/>
      <c r="B56" s="150"/>
      <c r="C56" s="150"/>
      <c r="D56" s="150"/>
      <c r="E56" s="150"/>
      <c r="F56" s="150"/>
      <c r="G56" s="150"/>
      <c r="H56" s="150"/>
      <c r="I56" s="151"/>
    </row>
    <row r="57" spans="1:10">
      <c r="A57" s="149"/>
      <c r="B57" s="150"/>
      <c r="C57" s="150"/>
      <c r="D57" s="150"/>
      <c r="E57" s="150"/>
      <c r="F57" s="150"/>
      <c r="G57" s="150"/>
      <c r="H57" s="150"/>
      <c r="I57" s="151"/>
    </row>
    <row r="58" spans="1:10">
      <c r="A58" s="149"/>
      <c r="B58" s="150"/>
      <c r="C58" s="150"/>
      <c r="D58" s="150"/>
      <c r="E58" s="150"/>
      <c r="F58" s="150"/>
      <c r="G58" s="150"/>
      <c r="H58" s="150"/>
      <c r="I58" s="151"/>
    </row>
    <row r="59" spans="1:10">
      <c r="A59" s="149"/>
      <c r="B59" s="150"/>
      <c r="C59" s="150"/>
      <c r="D59" s="150"/>
      <c r="E59" s="150"/>
      <c r="F59" s="150"/>
      <c r="G59" s="150"/>
      <c r="H59" s="150"/>
      <c r="I59" s="151"/>
    </row>
    <row r="60" spans="1:10">
      <c r="A60" s="149"/>
      <c r="B60" s="150"/>
      <c r="C60" s="150"/>
      <c r="D60" s="150"/>
      <c r="E60" s="150"/>
      <c r="F60" s="150"/>
      <c r="G60" s="150"/>
      <c r="H60" s="150"/>
      <c r="I60" s="151"/>
    </row>
    <row r="61" spans="1:10">
      <c r="A61" s="149"/>
      <c r="B61" s="150"/>
      <c r="C61" s="150"/>
      <c r="D61" s="150"/>
      <c r="E61" s="150"/>
      <c r="F61" s="150"/>
      <c r="G61" s="150"/>
      <c r="H61" s="150"/>
      <c r="I61" s="151"/>
    </row>
    <row r="62" spans="1:10">
      <c r="A62" s="149"/>
      <c r="B62" s="150"/>
      <c r="C62" s="150"/>
      <c r="D62" s="150"/>
      <c r="E62" s="150"/>
      <c r="F62" s="150"/>
      <c r="G62" s="150"/>
      <c r="H62" s="150"/>
      <c r="I62" s="151"/>
    </row>
    <row r="63" spans="1:10">
      <c r="A63" s="149"/>
      <c r="B63" s="150"/>
      <c r="C63" s="150"/>
      <c r="D63" s="150"/>
      <c r="E63" s="150"/>
      <c r="F63" s="150"/>
      <c r="G63" s="150"/>
      <c r="H63" s="150"/>
      <c r="I63" s="151"/>
    </row>
    <row r="64" spans="1:10">
      <c r="A64" s="149"/>
      <c r="B64" s="150"/>
      <c r="C64" s="150"/>
      <c r="D64" s="150"/>
      <c r="E64" s="150"/>
      <c r="F64" s="150"/>
      <c r="G64" s="150"/>
      <c r="H64" s="150"/>
      <c r="I64" s="151"/>
    </row>
    <row r="65" spans="1:12">
      <c r="A65" s="149"/>
      <c r="B65" s="150"/>
      <c r="C65" s="150"/>
      <c r="D65" s="150"/>
      <c r="E65" s="150"/>
      <c r="F65" s="150"/>
      <c r="G65" s="150"/>
      <c r="H65" s="150"/>
      <c r="I65" s="151"/>
    </row>
    <row r="66" spans="1:12">
      <c r="A66" s="149"/>
      <c r="B66" s="150"/>
      <c r="C66" s="150"/>
      <c r="D66" s="150"/>
      <c r="E66" s="150"/>
      <c r="F66" s="150"/>
      <c r="G66" s="150"/>
      <c r="H66" s="150"/>
      <c r="I66" s="151"/>
    </row>
    <row r="67" spans="1:12">
      <c r="A67" s="149"/>
      <c r="B67" s="150"/>
      <c r="C67" s="150"/>
      <c r="D67" s="150"/>
      <c r="E67" s="150"/>
      <c r="F67" s="150"/>
      <c r="G67" s="150"/>
      <c r="H67" s="150"/>
      <c r="I67" s="151"/>
    </row>
    <row r="68" spans="1:12">
      <c r="A68" s="149"/>
      <c r="B68" s="150"/>
      <c r="C68" s="150"/>
      <c r="D68" s="150"/>
      <c r="E68" s="150"/>
      <c r="F68" s="150"/>
      <c r="G68" s="150"/>
      <c r="H68" s="150"/>
      <c r="I68" s="151"/>
    </row>
    <row r="69" spans="1:12">
      <c r="A69" s="149"/>
      <c r="B69" s="150"/>
      <c r="C69" s="150"/>
      <c r="D69" s="150"/>
      <c r="E69" s="150"/>
      <c r="F69" s="150"/>
      <c r="G69" s="150"/>
      <c r="H69" s="150"/>
      <c r="I69" s="151"/>
    </row>
    <row r="70" spans="1:12">
      <c r="A70" s="149"/>
      <c r="B70" s="150"/>
      <c r="C70" s="150"/>
      <c r="D70" s="150"/>
      <c r="E70" s="150"/>
      <c r="F70" s="150"/>
      <c r="G70" s="150"/>
      <c r="H70" s="150"/>
      <c r="I70" s="151"/>
    </row>
    <row r="71" spans="1:12" ht="13.5" thickBot="1">
      <c r="A71" s="152"/>
      <c r="B71" s="153"/>
      <c r="C71" s="153"/>
      <c r="D71" s="153"/>
      <c r="E71" s="153"/>
      <c r="F71" s="153"/>
      <c r="G71" s="153"/>
      <c r="H71" s="153"/>
      <c r="I71" s="154"/>
    </row>
    <row r="73" spans="1:12" ht="13.5" thickBot="1"/>
    <row r="74" spans="1:12" ht="13.5" thickBot="1">
      <c r="A74" s="185" t="s">
        <v>132</v>
      </c>
      <c r="B74" s="871" t="s">
        <v>63</v>
      </c>
      <c r="C74" s="874"/>
      <c r="D74" s="875"/>
      <c r="E74" s="478" t="s">
        <v>134</v>
      </c>
    </row>
    <row r="76" spans="1:12" ht="15" customHeight="1">
      <c r="A76" s="466"/>
      <c r="B76" s="467">
        <f>$B$8</f>
        <v>2011</v>
      </c>
      <c r="C76" s="467">
        <f>$C$8</f>
        <v>2012</v>
      </c>
      <c r="D76" s="467">
        <f>$D$8</f>
        <v>2013</v>
      </c>
      <c r="E76" s="467">
        <f>$E$8</f>
        <v>2014</v>
      </c>
      <c r="F76" s="467">
        <f>$F$8</f>
        <v>2015</v>
      </c>
      <c r="G76" s="467">
        <f>$G$8</f>
        <v>2016</v>
      </c>
      <c r="H76" s="467">
        <f>$H$8</f>
        <v>2017</v>
      </c>
      <c r="I76" s="467">
        <f>$I$8</f>
        <v>2018</v>
      </c>
      <c r="J76" s="467">
        <f>$J$8</f>
        <v>2019</v>
      </c>
      <c r="K76" s="467">
        <f>$K$8</f>
        <v>2020</v>
      </c>
      <c r="L76" s="467">
        <f>$L$8</f>
        <v>2021</v>
      </c>
    </row>
    <row r="77" spans="1:12" ht="15" customHeight="1">
      <c r="A77" s="621" t="str">
        <f>'Multi-Year Product Performance'!$A$9</f>
        <v>Training</v>
      </c>
      <c r="B77" s="640" t="str">
        <f>VLOOKUP($B$74&amp;B76,Sheet1!$A$118:$J$161,Sheet1!$D116,0)</f>
        <v/>
      </c>
      <c r="C77" s="640" t="str">
        <f>VLOOKUP($B$74&amp;C76,Sheet1!$A$118:$J$161,Sheet1!$D116,0)</f>
        <v/>
      </c>
      <c r="D77" s="640" t="str">
        <f>VLOOKUP($B$74&amp;D76,Sheet1!$A$118:$J$161,Sheet1!$D116,0)</f>
        <v/>
      </c>
      <c r="E77" s="640" t="str">
        <f>VLOOKUP($B$74&amp;E76,Sheet1!$A$118:$J$161,Sheet1!$D116,0)</f>
        <v/>
      </c>
      <c r="F77" s="640" t="str">
        <f>VLOOKUP($B$74&amp;F76,Sheet1!$A$118:$J$161,Sheet1!$D116,0)</f>
        <v/>
      </c>
      <c r="G77" s="640" t="str">
        <f>VLOOKUP($B$74&amp;G76,Sheet1!$A$118:$J$161,Sheet1!$D116,0)</f>
        <v/>
      </c>
      <c r="H77" s="640" t="str">
        <f>VLOOKUP($B$74&amp;H76,Sheet1!$A$118:$J$161,Sheet1!$D116,0)</f>
        <v/>
      </c>
      <c r="I77" s="640" t="str">
        <f>VLOOKUP($B$74&amp;I76,Sheet1!$A$118:$J$161,Sheet1!$D116,0)</f>
        <v/>
      </c>
      <c r="J77" s="640" t="str">
        <f>VLOOKUP($B$74&amp;J76,Sheet1!$A$118:$J$161,Sheet1!$D116,0)</f>
        <v/>
      </c>
      <c r="K77" s="640" t="str">
        <f>VLOOKUP($B$74&amp;K76,Sheet1!$A$118:$J$161,Sheet1!$D116,0)</f>
        <v/>
      </c>
      <c r="L77" s="640" t="str">
        <f>VLOOKUP($B$74&amp;L76,Sheet1!$A$118:$J$161,Sheet1!$D116,0)</f>
        <v/>
      </c>
    </row>
    <row r="78" spans="1:12" ht="15" customHeight="1">
      <c r="A78" s="621" t="str">
        <f>'Multi-Year Product Performance'!$A$10</f>
        <v>Conference</v>
      </c>
      <c r="B78" s="640" t="str">
        <f>VLOOKUP($B$74&amp;B76,Sheet1!$A$118:$J$161,Sheet1!$E$116,0)</f>
        <v/>
      </c>
      <c r="C78" s="640" t="str">
        <f>VLOOKUP($B$74&amp;C76,Sheet1!$A$118:$J$161,Sheet1!$E$116,0)</f>
        <v/>
      </c>
      <c r="D78" s="640" t="str">
        <f>VLOOKUP($B$74&amp;D76,Sheet1!$A$118:$J$161,Sheet1!$E$116,0)</f>
        <v/>
      </c>
      <c r="E78" s="640" t="str">
        <f>VLOOKUP($B$74&amp;E76,Sheet1!$A$118:$J$161,Sheet1!$E$116,0)</f>
        <v/>
      </c>
      <c r="F78" s="640" t="str">
        <f>VLOOKUP($B$74&amp;F76,Sheet1!$A$118:$J$161,Sheet1!$E$116,0)</f>
        <v/>
      </c>
      <c r="G78" s="640" t="str">
        <f>VLOOKUP($B$74&amp;G76,Sheet1!$A$118:$J$161,Sheet1!$E$116,0)</f>
        <v/>
      </c>
      <c r="H78" s="640" t="str">
        <f>VLOOKUP($B$74&amp;H76,Sheet1!$A$118:$J$161,Sheet1!$E$116,0)</f>
        <v/>
      </c>
      <c r="I78" s="640" t="str">
        <f>VLOOKUP($B$74&amp;I76,Sheet1!$A$118:$J$161,Sheet1!$E$116,0)</f>
        <v/>
      </c>
      <c r="J78" s="640" t="str">
        <f>VLOOKUP($B$74&amp;J76,Sheet1!$A$118:$J$161,Sheet1!$E$116,0)</f>
        <v/>
      </c>
      <c r="K78" s="640" t="str">
        <f>VLOOKUP($B$74&amp;K76,Sheet1!$A$118:$J$161,Sheet1!$E$116,0)</f>
        <v/>
      </c>
      <c r="L78" s="640" t="str">
        <f>VLOOKUP($B$74&amp;L76,Sheet1!$A$118:$J$161,Sheet1!$E$116,0)</f>
        <v/>
      </c>
    </row>
    <row r="79" spans="1:12" ht="15" customHeight="1">
      <c r="A79" s="621" t="str">
        <f>'Multi-Year Product Performance'!$A$11</f>
        <v>Research</v>
      </c>
      <c r="B79" s="640" t="str">
        <f>VLOOKUP($B$74&amp;B76,Sheet1!$A$118:$J$161,Sheet1!$F$116,0)</f>
        <v/>
      </c>
      <c r="C79" s="640" t="str">
        <f>VLOOKUP($B$74&amp;C76,Sheet1!$A$118:$J$161,Sheet1!$F$116,0)</f>
        <v/>
      </c>
      <c r="D79" s="640" t="str">
        <f>VLOOKUP($B$74&amp;D76,Sheet1!$A$118:$J$161,Sheet1!$F$116,0)</f>
        <v/>
      </c>
      <c r="E79" s="640" t="str">
        <f>VLOOKUP($B$74&amp;E76,Sheet1!$A$118:$J$161,Sheet1!$F$116,0)</f>
        <v/>
      </c>
      <c r="F79" s="640" t="str">
        <f>VLOOKUP($B$74&amp;F76,Sheet1!$A$118:$J$161,Sheet1!$F$116,0)</f>
        <v/>
      </c>
      <c r="G79" s="640" t="str">
        <f>VLOOKUP($B$74&amp;G76,Sheet1!$A$118:$J$161,Sheet1!$F$116,0)</f>
        <v/>
      </c>
      <c r="H79" s="640" t="str">
        <f>VLOOKUP($B$74&amp;H76,Sheet1!$A$118:$J$161,Sheet1!$F$116,0)</f>
        <v/>
      </c>
      <c r="I79" s="640" t="str">
        <f>VLOOKUP($B$74&amp;I76,Sheet1!$A$118:$J$161,Sheet1!$F$116,0)</f>
        <v/>
      </c>
      <c r="J79" s="640" t="str">
        <f>VLOOKUP($B$74&amp;J76,Sheet1!$A$118:$J$161,Sheet1!$F$116,0)</f>
        <v/>
      </c>
      <c r="K79" s="640" t="str">
        <f>VLOOKUP($B$74&amp;K76,Sheet1!$A$118:$J$161,Sheet1!$F$116,0)</f>
        <v/>
      </c>
      <c r="L79" s="640" t="str">
        <f>VLOOKUP($B$74&amp;L76,Sheet1!$A$118:$J$161,Sheet1!$F$116,0)</f>
        <v/>
      </c>
    </row>
    <row r="80" spans="1:12" ht="15" customHeight="1">
      <c r="A80" s="621" t="str">
        <f>'Multi-Year Product Performance'!$A$12</f>
        <v>Publications</v>
      </c>
      <c r="B80" s="640" t="str">
        <f>VLOOKUP($B$74&amp;B76,Sheet1!$A$118:$J$161,Sheet1!$G$116,0)</f>
        <v/>
      </c>
      <c r="C80" s="640" t="str">
        <f>VLOOKUP($B$74&amp;C76,Sheet1!$A$118:$J$161,Sheet1!$G$116,0)</f>
        <v/>
      </c>
      <c r="D80" s="640" t="str">
        <f>VLOOKUP($B$74&amp;D76,Sheet1!$A$118:$J$161,Sheet1!$G$116,0)</f>
        <v/>
      </c>
      <c r="E80" s="640" t="str">
        <f>VLOOKUP($B$74&amp;E76,Sheet1!$A$118:$J$161,Sheet1!$G$116,0)</f>
        <v/>
      </c>
      <c r="F80" s="640" t="str">
        <f>VLOOKUP($B$74&amp;F76,Sheet1!$A$118:$J$161,Sheet1!$G$116,0)</f>
        <v/>
      </c>
      <c r="G80" s="640" t="str">
        <f>VLOOKUP($B$74&amp;G76,Sheet1!$A$118:$J$161,Sheet1!$G$116,0)</f>
        <v/>
      </c>
      <c r="H80" s="640" t="str">
        <f>VLOOKUP($B$74&amp;H76,Sheet1!$A$118:$J$161,Sheet1!$G$116,0)</f>
        <v/>
      </c>
      <c r="I80" s="640" t="str">
        <f>VLOOKUP($B$74&amp;I76,Sheet1!$A$118:$J$161,Sheet1!$G$116,0)</f>
        <v/>
      </c>
      <c r="J80" s="640" t="str">
        <f>VLOOKUP($B$74&amp;J76,Sheet1!$A$118:$J$161,Sheet1!$G$116,0)</f>
        <v/>
      </c>
      <c r="K80" s="640" t="str">
        <f>VLOOKUP($B$74&amp;K76,Sheet1!$A$118:$J$161,Sheet1!$G$116,0)</f>
        <v/>
      </c>
      <c r="L80" s="640" t="str">
        <f>VLOOKUP($B$74&amp;L76,Sheet1!$A$118:$J$161,Sheet1!$G$116,0)</f>
        <v/>
      </c>
    </row>
    <row r="81" spans="1:12" ht="15" customHeight="1">
      <c r="A81" s="621" t="str">
        <f>'Multi-Year Product Performance'!$A$13</f>
        <v/>
      </c>
      <c r="B81" s="640" t="str">
        <f>VLOOKUP($B$74&amp;B76,Sheet1!$A$118:$J$161,Sheet1!$H$116,0)</f>
        <v/>
      </c>
      <c r="C81" s="640" t="str">
        <f>VLOOKUP($B$74&amp;C76,Sheet1!$A$118:$J$161,Sheet1!$H$116,0)</f>
        <v/>
      </c>
      <c r="D81" s="640" t="str">
        <f>VLOOKUP($B$74&amp;D76,Sheet1!$A$118:$J$161,Sheet1!$H$116,0)</f>
        <v/>
      </c>
      <c r="E81" s="640" t="str">
        <f>VLOOKUP($B$74&amp;E76,Sheet1!$A$118:$J$161,Sheet1!$H$116,0)</f>
        <v/>
      </c>
      <c r="F81" s="640" t="str">
        <f>VLOOKUP($B$74&amp;F76,Sheet1!$A$118:$J$161,Sheet1!$H$116,0)</f>
        <v/>
      </c>
      <c r="G81" s="640" t="str">
        <f>VLOOKUP($B$74&amp;G76,Sheet1!$A$118:$J$161,Sheet1!$H$116,0)</f>
        <v/>
      </c>
      <c r="H81" s="640" t="str">
        <f>VLOOKUP($B$74&amp;H76,Sheet1!$A$118:$J$161,Sheet1!$H$116,0)</f>
        <v/>
      </c>
      <c r="I81" s="640" t="str">
        <f>VLOOKUP($B$74&amp;I76,Sheet1!$A$118:$J$161,Sheet1!$H$116,0)</f>
        <v/>
      </c>
      <c r="J81" s="640" t="str">
        <f>VLOOKUP($B$74&amp;J76,Sheet1!$A$118:$J$161,Sheet1!$H$116,0)</f>
        <v/>
      </c>
      <c r="K81" s="640" t="str">
        <f>VLOOKUP($B$74&amp;K76,Sheet1!$A$118:$J$161,Sheet1!$H$116,0)</f>
        <v/>
      </c>
      <c r="L81" s="640" t="str">
        <f>VLOOKUP($B$74&amp;L76,Sheet1!$A$118:$J$161,Sheet1!$H$116,0)</f>
        <v/>
      </c>
    </row>
    <row r="82" spans="1:12" ht="15" customHeight="1">
      <c r="A82" s="621" t="str">
        <f>'Multi-Year Product Performance'!$A$14</f>
        <v/>
      </c>
      <c r="B82" s="640" t="str">
        <f>VLOOKUP($B$74&amp;B76,Sheet1!$A$118:$J$161,Sheet1!$I$116,0)</f>
        <v/>
      </c>
      <c r="C82" s="640" t="str">
        <f>VLOOKUP($B$74&amp;C76,Sheet1!$A$118:$J$161,Sheet1!$I$116,0)</f>
        <v/>
      </c>
      <c r="D82" s="640" t="str">
        <f>VLOOKUP($B$74&amp;D76,Sheet1!$A$118:$J$161,Sheet1!$I$116,0)</f>
        <v/>
      </c>
      <c r="E82" s="640" t="str">
        <f>VLOOKUP($B$74&amp;E76,Sheet1!$A$118:$J$161,Sheet1!$I$116,0)</f>
        <v/>
      </c>
      <c r="F82" s="640" t="str">
        <f>VLOOKUP($B$74&amp;F76,Sheet1!$A$118:$J$161,Sheet1!$I$116,0)</f>
        <v/>
      </c>
      <c r="G82" s="640" t="str">
        <f>VLOOKUP($B$74&amp;G76,Sheet1!$A$118:$J$161,Sheet1!$I$116,0)</f>
        <v/>
      </c>
      <c r="H82" s="640" t="str">
        <f>VLOOKUP($B$74&amp;H76,Sheet1!$A$118:$J$161,Sheet1!$I$116,0)</f>
        <v/>
      </c>
      <c r="I82" s="640" t="str">
        <f>VLOOKUP($B$74&amp;I76,Sheet1!$A$118:$J$161,Sheet1!$I$116,0)</f>
        <v/>
      </c>
      <c r="J82" s="640" t="str">
        <f>VLOOKUP($B$74&amp;J76,Sheet1!$A$118:$J$161,Sheet1!$I$116,0)</f>
        <v/>
      </c>
      <c r="K82" s="640" t="str">
        <f>VLOOKUP($B$74&amp;K76,Sheet1!$A$118:$J$161,Sheet1!$I$116,0)</f>
        <v/>
      </c>
      <c r="L82" s="640" t="str">
        <f>VLOOKUP($B$74&amp;L76,Sheet1!$A$118:$J$161,Sheet1!$I$116,0)</f>
        <v/>
      </c>
    </row>
    <row r="83" spans="1:12" ht="15" customHeight="1">
      <c r="A83" s="621" t="str">
        <f>'Multi-Year Product Performance'!$A$15</f>
        <v/>
      </c>
      <c r="B83" s="640" t="str">
        <f>VLOOKUP($B$74&amp;B76,Sheet1!$A$118:$J$161,Sheet1!$J$116,0)</f>
        <v/>
      </c>
      <c r="C83" s="640" t="str">
        <f>VLOOKUP($B$74&amp;C76,Sheet1!$A$118:$J$161,Sheet1!$J$116,0)</f>
        <v/>
      </c>
      <c r="D83" s="640" t="str">
        <f>VLOOKUP($B$74&amp;D76,Sheet1!$A$118:$J$161,Sheet1!$J$116,0)</f>
        <v/>
      </c>
      <c r="E83" s="640" t="str">
        <f>VLOOKUP($B$74&amp;E76,Sheet1!$A$118:$J$161,Sheet1!$J$116,0)</f>
        <v/>
      </c>
      <c r="F83" s="640" t="str">
        <f>VLOOKUP($B$74&amp;F76,Sheet1!$A$118:$J$161,Sheet1!$J$116,0)</f>
        <v/>
      </c>
      <c r="G83" s="640" t="str">
        <f>VLOOKUP($B$74&amp;G76,Sheet1!$A$118:$J$161,Sheet1!$J$116,0)</f>
        <v/>
      </c>
      <c r="H83" s="640" t="str">
        <f>VLOOKUP($B$74&amp;H76,Sheet1!$A$118:$J$161,Sheet1!$J$116,0)</f>
        <v/>
      </c>
      <c r="I83" s="640" t="str">
        <f>VLOOKUP($B$74&amp;I76,Sheet1!$A$118:$J$161,Sheet1!$J$116,0)</f>
        <v/>
      </c>
      <c r="J83" s="640" t="str">
        <f>VLOOKUP($B$74&amp;J76,Sheet1!$A$118:$J$161,Sheet1!$J$116,0)</f>
        <v/>
      </c>
      <c r="K83" s="640" t="str">
        <f>VLOOKUP($B$74&amp;K76,Sheet1!$A$118:$J$161,Sheet1!$J$116,0)</f>
        <v/>
      </c>
      <c r="L83" s="640" t="str">
        <f>VLOOKUP($B$74&amp;L76,Sheet1!$A$118:$J$161,Sheet1!$J$116,0)</f>
        <v/>
      </c>
    </row>
    <row r="84" spans="1:12" ht="13.5" thickBot="1"/>
    <row r="85" spans="1:12">
      <c r="A85" s="146"/>
      <c r="B85" s="147"/>
      <c r="C85" s="147"/>
      <c r="D85" s="147"/>
      <c r="E85" s="147"/>
      <c r="F85" s="147"/>
      <c r="G85" s="147"/>
      <c r="H85" s="147"/>
      <c r="I85" s="148"/>
    </row>
    <row r="86" spans="1:12" ht="23.25">
      <c r="A86" s="160" t="str">
        <f>B74&amp;E74</f>
        <v>Indirect Cost by Product</v>
      </c>
      <c r="B86" s="157"/>
      <c r="C86" s="157"/>
      <c r="D86" s="157"/>
      <c r="E86" s="157"/>
      <c r="F86" s="157"/>
      <c r="G86" s="158"/>
      <c r="H86" s="158"/>
      <c r="I86" s="161"/>
    </row>
    <row r="87" spans="1:12">
      <c r="A87" s="149"/>
      <c r="B87" s="150"/>
      <c r="C87" s="150"/>
      <c r="D87" s="150"/>
      <c r="E87" s="150"/>
      <c r="F87" s="150"/>
      <c r="G87" s="150"/>
      <c r="H87" s="150"/>
      <c r="I87" s="151"/>
    </row>
    <row r="88" spans="1:12">
      <c r="A88" s="149"/>
      <c r="B88" s="150"/>
      <c r="C88" s="150"/>
      <c r="D88" s="150"/>
      <c r="E88" s="150"/>
      <c r="F88" s="150"/>
      <c r="G88" s="150"/>
      <c r="H88" s="150"/>
      <c r="I88" s="151"/>
    </row>
    <row r="89" spans="1:12">
      <c r="A89" s="149"/>
      <c r="B89" s="150"/>
      <c r="C89" s="150"/>
      <c r="D89" s="150"/>
      <c r="E89" s="150"/>
      <c r="F89" s="150"/>
      <c r="G89" s="150"/>
      <c r="H89" s="150"/>
      <c r="I89" s="151"/>
    </row>
    <row r="90" spans="1:12">
      <c r="A90" s="149"/>
      <c r="B90" s="150"/>
      <c r="C90" s="150"/>
      <c r="D90" s="150"/>
      <c r="E90" s="150"/>
      <c r="F90" s="150"/>
      <c r="G90" s="150"/>
      <c r="H90" s="150"/>
      <c r="I90" s="151"/>
    </row>
    <row r="91" spans="1:12">
      <c r="A91" s="149"/>
      <c r="B91" s="150"/>
      <c r="C91" s="150"/>
      <c r="D91" s="150"/>
      <c r="E91" s="150"/>
      <c r="F91" s="150"/>
      <c r="G91" s="150"/>
      <c r="H91" s="150"/>
      <c r="I91" s="151"/>
    </row>
    <row r="92" spans="1:12">
      <c r="A92" s="149"/>
      <c r="B92" s="150"/>
      <c r="C92" s="150"/>
      <c r="D92" s="150"/>
      <c r="E92" s="150"/>
      <c r="F92" s="150"/>
      <c r="G92" s="150"/>
      <c r="H92" s="150"/>
      <c r="I92" s="151"/>
    </row>
    <row r="93" spans="1:12">
      <c r="A93" s="149"/>
      <c r="B93" s="150"/>
      <c r="C93" s="150"/>
      <c r="D93" s="150"/>
      <c r="E93" s="150"/>
      <c r="F93" s="150"/>
      <c r="G93" s="150"/>
      <c r="H93" s="150"/>
      <c r="I93" s="151"/>
    </row>
    <row r="94" spans="1:12">
      <c r="A94" s="149"/>
      <c r="B94" s="150"/>
      <c r="C94" s="150"/>
      <c r="D94" s="150"/>
      <c r="E94" s="150"/>
      <c r="F94" s="150"/>
      <c r="G94" s="150"/>
      <c r="H94" s="150"/>
      <c r="I94" s="151"/>
    </row>
    <row r="95" spans="1:12">
      <c r="A95" s="149"/>
      <c r="B95" s="150"/>
      <c r="C95" s="150"/>
      <c r="D95" s="150"/>
      <c r="E95" s="150"/>
      <c r="F95" s="150"/>
      <c r="G95" s="150"/>
      <c r="H95" s="150"/>
      <c r="I95" s="151"/>
    </row>
    <row r="96" spans="1:12">
      <c r="A96" s="149"/>
      <c r="B96" s="150"/>
      <c r="C96" s="150"/>
      <c r="D96" s="150"/>
      <c r="E96" s="150"/>
      <c r="F96" s="150"/>
      <c r="G96" s="150"/>
      <c r="H96" s="150"/>
      <c r="I96" s="151"/>
    </row>
    <row r="97" spans="1:12">
      <c r="A97" s="149"/>
      <c r="B97" s="150"/>
      <c r="C97" s="150"/>
      <c r="D97" s="150"/>
      <c r="E97" s="150"/>
      <c r="F97" s="150"/>
      <c r="G97" s="150"/>
      <c r="H97" s="150"/>
      <c r="I97" s="151"/>
    </row>
    <row r="98" spans="1:12">
      <c r="A98" s="149"/>
      <c r="B98" s="150"/>
      <c r="C98" s="150"/>
      <c r="D98" s="150"/>
      <c r="E98" s="150"/>
      <c r="F98" s="150"/>
      <c r="G98" s="150"/>
      <c r="H98" s="150"/>
      <c r="I98" s="151"/>
    </row>
    <row r="99" spans="1:12">
      <c r="A99" s="149"/>
      <c r="B99" s="150"/>
      <c r="C99" s="150"/>
      <c r="D99" s="150"/>
      <c r="E99" s="150"/>
      <c r="F99" s="150"/>
      <c r="G99" s="150"/>
      <c r="H99" s="150"/>
      <c r="I99" s="151"/>
    </row>
    <row r="100" spans="1:12">
      <c r="A100" s="149"/>
      <c r="B100" s="150"/>
      <c r="C100" s="150"/>
      <c r="D100" s="150"/>
      <c r="E100" s="150"/>
      <c r="F100" s="150"/>
      <c r="G100" s="150"/>
      <c r="H100" s="150"/>
      <c r="I100" s="151"/>
    </row>
    <row r="101" spans="1:12">
      <c r="A101" s="149"/>
      <c r="B101" s="150"/>
      <c r="C101" s="150"/>
      <c r="D101" s="150"/>
      <c r="E101" s="150"/>
      <c r="F101" s="150"/>
      <c r="G101" s="150"/>
      <c r="H101" s="150"/>
      <c r="I101" s="151"/>
    </row>
    <row r="102" spans="1:12">
      <c r="A102" s="149"/>
      <c r="B102" s="150"/>
      <c r="C102" s="150"/>
      <c r="D102" s="150"/>
      <c r="E102" s="150"/>
      <c r="F102" s="150"/>
      <c r="G102" s="150"/>
      <c r="H102" s="150"/>
      <c r="I102" s="151"/>
    </row>
    <row r="103" spans="1:12">
      <c r="A103" s="149"/>
      <c r="B103" s="150"/>
      <c r="C103" s="150"/>
      <c r="D103" s="150"/>
      <c r="E103" s="150"/>
      <c r="F103" s="150"/>
      <c r="G103" s="150"/>
      <c r="H103" s="150"/>
      <c r="I103" s="151"/>
    </row>
    <row r="104" spans="1:12">
      <c r="A104" s="149"/>
      <c r="B104" s="150"/>
      <c r="C104" s="150"/>
      <c r="D104" s="150"/>
      <c r="E104" s="150"/>
      <c r="F104" s="150"/>
      <c r="G104" s="150"/>
      <c r="H104" s="150"/>
      <c r="I104" s="151"/>
    </row>
    <row r="105" spans="1:12" ht="13.5" thickBot="1">
      <c r="A105" s="152"/>
      <c r="B105" s="153"/>
      <c r="C105" s="153"/>
      <c r="D105" s="153"/>
      <c r="E105" s="153"/>
      <c r="F105" s="153"/>
      <c r="G105" s="153"/>
      <c r="H105" s="153"/>
      <c r="I105" s="154"/>
    </row>
    <row r="108" spans="1:12">
      <c r="A108" s="714" t="s">
        <v>135</v>
      </c>
      <c r="B108" s="150"/>
      <c r="C108" s="150"/>
      <c r="D108" s="150"/>
    </row>
    <row r="110" spans="1:12" ht="15" customHeight="1">
      <c r="A110" s="468"/>
      <c r="B110" s="467">
        <f>$B$8</f>
        <v>2011</v>
      </c>
      <c r="C110" s="467">
        <f>$C$8</f>
        <v>2012</v>
      </c>
      <c r="D110" s="467">
        <f>$D$8</f>
        <v>2013</v>
      </c>
      <c r="E110" s="467">
        <f>$E$8</f>
        <v>2014</v>
      </c>
      <c r="F110" s="467">
        <f>$F$8</f>
        <v>2015</v>
      </c>
      <c r="G110" s="467">
        <f>$G$8</f>
        <v>2016</v>
      </c>
      <c r="H110" s="467">
        <f>$H$8</f>
        <v>2017</v>
      </c>
      <c r="I110" s="467">
        <f>$I$8</f>
        <v>2018</v>
      </c>
      <c r="J110" s="467">
        <f>$J$8</f>
        <v>2019</v>
      </c>
      <c r="K110" s="467">
        <f>$K$8</f>
        <v>2020</v>
      </c>
      <c r="L110" s="467">
        <f>$L$8</f>
        <v>2021</v>
      </c>
    </row>
    <row r="111" spans="1:12" ht="15" customHeight="1">
      <c r="A111" s="469" t="s">
        <v>18</v>
      </c>
      <c r="B111" s="641" t="str">
        <f>IF(ISERROR('Input-IS Y1'!$C$283),"",('Input-IS Y1'!$C$283))</f>
        <v/>
      </c>
      <c r="C111" s="641" t="str">
        <f>IF(ISERROR('Input-IS Y2'!$C$283),"",('Input-IS Y2'!$C$283))</f>
        <v/>
      </c>
      <c r="D111" s="641" t="str">
        <f>IF(ISERROR('Input-IS Y3'!$C$283),"",('Input-IS Y3'!$C$283))</f>
        <v/>
      </c>
      <c r="E111" s="641" t="str">
        <f>IF(ISERROR('Input-IS Y4'!$C$283),"",('Input-IS Y4'!$C$283))</f>
        <v/>
      </c>
      <c r="F111" s="641" t="str">
        <f>IF(ISERROR('Input-IS Y5'!$C$283),"",('Input-IS Y5'!$C$283))</f>
        <v/>
      </c>
      <c r="G111" s="641" t="str">
        <f>IF(ISERROR('Input-IS Y6'!$C$283),"",('Input-IS Y6'!$C$283))</f>
        <v/>
      </c>
      <c r="H111" s="641" t="str">
        <f>IF(ISERROR('Input-IS Y7'!$C$283),"",('Input-IS Y7'!$C$283))</f>
        <v/>
      </c>
      <c r="I111" s="641" t="str">
        <f>IF(ISERROR('Input-IS Y8'!$C$283),"",('Input-IS Y8'!$C$283))</f>
        <v/>
      </c>
      <c r="J111" s="641" t="str">
        <f>IF(ISERROR('Input-IS Y9'!$C$283),"",('Input-IS Y9'!$C$283))</f>
        <v/>
      </c>
      <c r="K111" s="641" t="str">
        <f>IF(ISERROR('Input-IS Y10'!$C$283),"",('Input-IS Y10'!$C$283))</f>
        <v/>
      </c>
      <c r="L111" s="641" t="str">
        <f>IF(ISERROR('Input-IS Y11'!$C$283),"",('Input-IS Y11'!$C$283))</f>
        <v/>
      </c>
    </row>
    <row r="112" spans="1:12" ht="15" customHeight="1">
      <c r="A112" s="469" t="s">
        <v>39</v>
      </c>
      <c r="B112" s="641" t="str">
        <f>IF(ISERROR('Input-IS Y1'!$C$285),"",('Input-IS Y1'!$C$285))</f>
        <v/>
      </c>
      <c r="C112" s="641" t="str">
        <f>IF(ISERROR('Input-IS Y2'!$C$285),"",('Input-IS Y2'!$C$285))</f>
        <v/>
      </c>
      <c r="D112" s="641" t="str">
        <f>IF(ISERROR('Input-IS Y3'!$C$285),"",('Input-IS Y3'!$C$285))</f>
        <v/>
      </c>
      <c r="E112" s="641" t="str">
        <f>IF(ISERROR('Input-IS Y4'!$C$285),"",('Input-IS Y4'!$C$285))</f>
        <v/>
      </c>
      <c r="F112" s="641" t="str">
        <f>IF(ISERROR('Input-IS Y5'!$C$285),"",('Input-IS Y5'!$C$285))</f>
        <v/>
      </c>
      <c r="G112" s="641" t="str">
        <f>IF(ISERROR('Input-IS Y6'!$C$285),"",('Input-IS Y6'!$C$285))</f>
        <v/>
      </c>
      <c r="H112" s="641" t="str">
        <f>IF(ISERROR('Input-IS Y7'!$C$285),"",('Input-IS Y7'!$C$285))</f>
        <v/>
      </c>
      <c r="I112" s="641" t="str">
        <f>IF(ISERROR('Input-IS Y8'!$C$285),"",('Input-IS Y8'!$C$285))</f>
        <v/>
      </c>
      <c r="J112" s="641" t="str">
        <f>IF(ISERROR('Input-IS Y9'!$C$285),"",('Input-IS Y9'!$C$285))</f>
        <v/>
      </c>
      <c r="K112" s="641" t="str">
        <f>IF(ISERROR('Input-IS Y10'!$C$285),"",('Input-IS Y10'!$C$285))</f>
        <v/>
      </c>
      <c r="L112" s="641" t="str">
        <f>IF(ISERROR('Input-IS Y11'!$C$285),"",('Input-IS Y11'!$C$285))</f>
        <v/>
      </c>
    </row>
    <row r="113" spans="1:9" ht="13.5" thickBot="1"/>
    <row r="114" spans="1:9">
      <c r="A114" s="146"/>
      <c r="B114" s="147"/>
      <c r="C114" s="147"/>
      <c r="D114" s="147"/>
      <c r="E114" s="147"/>
      <c r="F114" s="147"/>
      <c r="G114" s="147"/>
      <c r="H114" s="147"/>
      <c r="I114" s="148"/>
    </row>
    <row r="115" spans="1:9" ht="23.25">
      <c r="A115" s="157" t="str">
        <f>A108</f>
        <v>Earned and Contributed Revenue</v>
      </c>
      <c r="B115" s="157"/>
      <c r="C115" s="157"/>
      <c r="D115" s="157"/>
      <c r="E115" s="157"/>
      <c r="F115" s="157"/>
      <c r="G115" s="159"/>
      <c r="H115" s="159"/>
      <c r="I115" s="161"/>
    </row>
    <row r="116" spans="1:9">
      <c r="A116" s="149"/>
      <c r="B116" s="150"/>
      <c r="C116" s="150"/>
      <c r="D116" s="150"/>
      <c r="E116" s="150"/>
      <c r="F116" s="150"/>
      <c r="G116" s="150"/>
      <c r="H116" s="150"/>
      <c r="I116" s="151"/>
    </row>
    <row r="117" spans="1:9">
      <c r="A117" s="149"/>
      <c r="B117" s="150"/>
      <c r="C117" s="150"/>
      <c r="D117" s="150"/>
      <c r="E117" s="150"/>
      <c r="F117" s="150"/>
      <c r="G117" s="150"/>
      <c r="H117" s="150"/>
      <c r="I117" s="151"/>
    </row>
    <row r="118" spans="1:9">
      <c r="A118" s="149"/>
      <c r="B118" s="150"/>
      <c r="C118" s="150"/>
      <c r="D118" s="150"/>
      <c r="E118" s="150"/>
      <c r="F118" s="150"/>
      <c r="G118" s="150"/>
      <c r="H118" s="150"/>
      <c r="I118" s="151"/>
    </row>
    <row r="119" spans="1:9">
      <c r="A119" s="149"/>
      <c r="B119" s="150"/>
      <c r="C119" s="150"/>
      <c r="D119" s="150"/>
      <c r="E119" s="150"/>
      <c r="F119" s="150"/>
      <c r="G119" s="150"/>
      <c r="H119" s="150"/>
      <c r="I119" s="151"/>
    </row>
    <row r="120" spans="1:9">
      <c r="A120" s="149"/>
      <c r="B120" s="150"/>
      <c r="C120" s="150"/>
      <c r="D120" s="150"/>
      <c r="E120" s="150"/>
      <c r="F120" s="150"/>
      <c r="G120" s="150"/>
      <c r="H120" s="150"/>
      <c r="I120" s="151"/>
    </row>
    <row r="121" spans="1:9">
      <c r="A121" s="149"/>
      <c r="B121" s="150"/>
      <c r="C121" s="150"/>
      <c r="D121" s="150"/>
      <c r="E121" s="150"/>
      <c r="F121" s="150"/>
      <c r="G121" s="150"/>
      <c r="H121" s="150"/>
      <c r="I121" s="151"/>
    </row>
    <row r="122" spans="1:9">
      <c r="A122" s="149"/>
      <c r="B122" s="150"/>
      <c r="C122" s="150"/>
      <c r="D122" s="150"/>
      <c r="E122" s="150"/>
      <c r="F122" s="150"/>
      <c r="G122" s="150"/>
      <c r="H122" s="150"/>
      <c r="I122" s="151"/>
    </row>
    <row r="123" spans="1:9">
      <c r="A123" s="149"/>
      <c r="B123" s="150"/>
      <c r="C123" s="150"/>
      <c r="D123" s="150"/>
      <c r="E123" s="150"/>
      <c r="F123" s="150"/>
      <c r="G123" s="150"/>
      <c r="H123" s="150"/>
      <c r="I123" s="151"/>
    </row>
    <row r="124" spans="1:9">
      <c r="A124" s="149"/>
      <c r="B124" s="150"/>
      <c r="C124" s="150"/>
      <c r="D124" s="150"/>
      <c r="E124" s="150"/>
      <c r="F124" s="150"/>
      <c r="G124" s="150"/>
      <c r="H124" s="150"/>
      <c r="I124" s="151"/>
    </row>
    <row r="125" spans="1:9">
      <c r="A125" s="149"/>
      <c r="B125" s="150"/>
      <c r="C125" s="150"/>
      <c r="D125" s="150"/>
      <c r="E125" s="150"/>
      <c r="F125" s="150"/>
      <c r="G125" s="150"/>
      <c r="H125" s="150"/>
      <c r="I125" s="151"/>
    </row>
    <row r="126" spans="1:9">
      <c r="A126" s="149"/>
      <c r="B126" s="150"/>
      <c r="C126" s="150"/>
      <c r="D126" s="150"/>
      <c r="E126" s="150"/>
      <c r="F126" s="150"/>
      <c r="G126" s="150"/>
      <c r="H126" s="150"/>
      <c r="I126" s="151"/>
    </row>
    <row r="127" spans="1:9">
      <c r="A127" s="149"/>
      <c r="B127" s="150"/>
      <c r="C127" s="150"/>
      <c r="D127" s="150"/>
      <c r="E127" s="150"/>
      <c r="F127" s="150"/>
      <c r="G127" s="150"/>
      <c r="H127" s="150"/>
      <c r="I127" s="151"/>
    </row>
    <row r="128" spans="1:9">
      <c r="A128" s="149"/>
      <c r="B128" s="150"/>
      <c r="C128" s="150"/>
      <c r="D128" s="150"/>
      <c r="E128" s="150"/>
      <c r="F128" s="150"/>
      <c r="G128" s="150"/>
      <c r="H128" s="150"/>
      <c r="I128" s="151"/>
    </row>
    <row r="129" spans="1:10">
      <c r="A129" s="149"/>
      <c r="B129" s="150"/>
      <c r="C129" s="150"/>
      <c r="D129" s="150"/>
      <c r="E129" s="150"/>
      <c r="F129" s="150"/>
      <c r="G129" s="150"/>
      <c r="H129" s="150"/>
      <c r="I129" s="151"/>
    </row>
    <row r="130" spans="1:10">
      <c r="A130" s="149"/>
      <c r="B130" s="150"/>
      <c r="C130" s="150"/>
      <c r="D130" s="150"/>
      <c r="E130" s="150"/>
      <c r="F130" s="150"/>
      <c r="G130" s="150"/>
      <c r="H130" s="150"/>
      <c r="I130" s="151"/>
    </row>
    <row r="131" spans="1:10">
      <c r="A131" s="149"/>
      <c r="B131" s="150"/>
      <c r="C131" s="150"/>
      <c r="D131" s="150"/>
      <c r="E131" s="150"/>
      <c r="F131" s="150"/>
      <c r="G131" s="150"/>
      <c r="H131" s="150"/>
      <c r="I131" s="151"/>
    </row>
    <row r="132" spans="1:10">
      <c r="A132" s="149"/>
      <c r="B132" s="150"/>
      <c r="C132" s="150"/>
      <c r="D132" s="150"/>
      <c r="E132" s="150"/>
      <c r="F132" s="150"/>
      <c r="G132" s="150"/>
      <c r="H132" s="150"/>
      <c r="I132" s="151"/>
    </row>
    <row r="133" spans="1:10">
      <c r="A133" s="149"/>
      <c r="B133" s="150"/>
      <c r="C133" s="150"/>
      <c r="D133" s="150"/>
      <c r="E133" s="150"/>
      <c r="F133" s="150"/>
      <c r="G133" s="150"/>
      <c r="H133" s="150"/>
      <c r="I133" s="151"/>
    </row>
    <row r="134" spans="1:10">
      <c r="A134" s="149"/>
      <c r="B134" s="150"/>
      <c r="C134" s="150"/>
      <c r="D134" s="150"/>
      <c r="E134" s="150"/>
      <c r="F134" s="150"/>
      <c r="G134" s="150"/>
      <c r="H134" s="150"/>
      <c r="I134" s="151"/>
    </row>
    <row r="135" spans="1:10" ht="13.5" thickBot="1">
      <c r="A135" s="152"/>
      <c r="B135" s="153"/>
      <c r="C135" s="153"/>
      <c r="D135" s="153"/>
      <c r="E135" s="153"/>
      <c r="F135" s="153"/>
      <c r="G135" s="153"/>
      <c r="H135" s="153"/>
      <c r="I135" s="154"/>
    </row>
    <row r="136" spans="1:10">
      <c r="H136" s="150"/>
      <c r="I136" s="150"/>
      <c r="J136" s="150"/>
    </row>
    <row r="137" spans="1:10">
      <c r="D137" s="150"/>
      <c r="E137" s="150"/>
      <c r="F137" s="150"/>
      <c r="G137" s="150"/>
      <c r="H137" s="150"/>
      <c r="I137" s="150"/>
      <c r="J137" s="150"/>
    </row>
    <row r="138" spans="1:10">
      <c r="D138" s="166"/>
      <c r="E138" s="150"/>
      <c r="F138" s="150"/>
      <c r="H138" s="150"/>
      <c r="I138" s="150"/>
      <c r="J138" s="150"/>
    </row>
    <row r="139" spans="1:10">
      <c r="D139" s="150"/>
      <c r="E139" s="150"/>
      <c r="F139" s="150"/>
      <c r="H139" s="150"/>
      <c r="I139" s="150"/>
      <c r="J139" s="150"/>
    </row>
    <row r="140" spans="1:10">
      <c r="D140" s="150"/>
      <c r="E140" s="150"/>
      <c r="F140" s="150"/>
      <c r="H140" s="150"/>
      <c r="I140" s="150"/>
      <c r="J140" s="150"/>
    </row>
    <row r="141" spans="1:10">
      <c r="D141" s="150"/>
      <c r="E141" s="150"/>
      <c r="H141" s="150"/>
      <c r="I141" s="150"/>
      <c r="J141" s="150"/>
    </row>
    <row r="142" spans="1:10" s="29" customFormat="1" ht="15">
      <c r="D142"/>
      <c r="E142"/>
      <c r="F142"/>
      <c r="G142"/>
      <c r="H142" s="150"/>
      <c r="I142" s="150"/>
      <c r="J142" s="150"/>
    </row>
    <row r="143" spans="1:10">
      <c r="H143" s="150"/>
      <c r="I143" s="150"/>
      <c r="J143" s="150"/>
    </row>
    <row r="144" spans="1:10">
      <c r="H144" s="150"/>
      <c r="I144" s="150"/>
      <c r="J144" s="150"/>
    </row>
    <row r="145" spans="8:10">
      <c r="H145" s="150"/>
      <c r="I145" s="150"/>
      <c r="J145" s="150"/>
    </row>
  </sheetData>
  <sheetProtection formatCells="0" formatColumns="0" formatRows="0" autoFilter="0" pivotTables="0"/>
  <mergeCells count="3">
    <mergeCell ref="B6:D6"/>
    <mergeCell ref="B74:D74"/>
    <mergeCell ref="B39:D39"/>
  </mergeCells>
  <conditionalFormatting sqref="B111:C112 C112:L112">
    <cfRule type="notContainsBlanks" dxfId="28" priority="41">
      <formula>LEN(TRIM(B111))&gt;0</formula>
    </cfRule>
  </conditionalFormatting>
  <conditionalFormatting sqref="B8:B15 B41:B48 B76:B83 B110:B112">
    <cfRule type="expression" dxfId="27" priority="12">
      <formula>$B$8=""</formula>
    </cfRule>
  </conditionalFormatting>
  <conditionalFormatting sqref="C8:C15 C41:C48 C76:C83 C110:C112">
    <cfRule type="expression" dxfId="26" priority="11">
      <formula>$C$8=""</formula>
    </cfRule>
  </conditionalFormatting>
  <conditionalFormatting sqref="D8:D15 D41:D48 D76:D83 D110:D112">
    <cfRule type="expression" dxfId="25" priority="9">
      <formula>$D$8=""</formula>
    </cfRule>
  </conditionalFormatting>
  <conditionalFormatting sqref="F8:F15 F41:F48 F76:F83 F110:F112">
    <cfRule type="expression" dxfId="24" priority="7">
      <formula>$F$8=""</formula>
    </cfRule>
  </conditionalFormatting>
  <conditionalFormatting sqref="G8:G15 G41:G48 G76:G83 G110:G112">
    <cfRule type="expression" dxfId="23" priority="6">
      <formula>$G$8=""</formula>
    </cfRule>
  </conditionalFormatting>
  <conditionalFormatting sqref="H8:H15 H41:H48 H76:H83 H110:H112">
    <cfRule type="expression" dxfId="22" priority="5">
      <formula>$H$8=""</formula>
    </cfRule>
  </conditionalFormatting>
  <conditionalFormatting sqref="I8:I15 I41:I48 I76:I83 I110:I112">
    <cfRule type="expression" dxfId="21" priority="4">
      <formula>$I$8=""</formula>
    </cfRule>
  </conditionalFormatting>
  <conditionalFormatting sqref="J8:J15 J41:J48 J76:J83 J110:J112">
    <cfRule type="expression" dxfId="20" priority="3">
      <formula>$J$8=""</formula>
    </cfRule>
  </conditionalFormatting>
  <conditionalFormatting sqref="K8:K15 K41:K48 K76:K83 K110:K112">
    <cfRule type="expression" dxfId="19" priority="2">
      <formula>$K$8=""</formula>
    </cfRule>
  </conditionalFormatting>
  <conditionalFormatting sqref="L8:L15 L41:L48 L76:L83 L110:L112">
    <cfRule type="expression" dxfId="18" priority="1">
      <formula>$L$8=""</formula>
    </cfRule>
  </conditionalFormatting>
  <conditionalFormatting sqref="E8:E15 E41:E48 E76:E83 E110:E112">
    <cfRule type="expression" dxfId="17" priority="8">
      <formula>$E$8=""</formula>
    </cfRule>
  </conditionalFormatting>
  <dataValidations disablePrompts="1" count="3">
    <dataValidation type="list" allowBlank="1" showInputMessage="1" showErrorMessage="1" sqref="B74" xr:uid="{00000000-0002-0000-1300-000000000000}">
      <formula1>List3</formula1>
    </dataValidation>
    <dataValidation type="list" allowBlank="1" showInputMessage="1" showErrorMessage="1" sqref="B39" xr:uid="{00000000-0002-0000-1300-000001000000}">
      <formula1>List2</formula1>
    </dataValidation>
    <dataValidation type="list" allowBlank="1" showInputMessage="1" showErrorMessage="1" sqref="B6" xr:uid="{00000000-0002-0000-1300-000002000000}">
      <formula1>List1</formula1>
    </dataValidation>
  </dataValidations>
  <pageMargins left="0.4" right="0.4" top="0.36" bottom="0.33" header="0.31496062992126" footer="0.31496062992126"/>
  <pageSetup scale="67" orientation="landscape" r:id="rId1"/>
  <rowBreaks count="3" manualBreakCount="3">
    <brk id="37" max="12" man="1"/>
    <brk id="72" max="12" man="1"/>
    <brk id="106"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754694" r:id="rId4" name="Button 6">
              <controlPr defaultSize="0" print="0" autoFill="0" autoPict="0" macro="[0]!Year1">
                <anchor moveWithCells="1" sizeWithCells="1">
                  <from>
                    <xdr:col>2</xdr:col>
                    <xdr:colOff>0</xdr:colOff>
                    <xdr:row>142</xdr:row>
                    <xdr:rowOff>0</xdr:rowOff>
                  </from>
                  <to>
                    <xdr:col>2</xdr:col>
                    <xdr:colOff>0</xdr:colOff>
                    <xdr:row>142</xdr:row>
                    <xdr:rowOff>0</xdr:rowOff>
                  </to>
                </anchor>
              </controlPr>
            </control>
          </mc:Choice>
        </mc:AlternateContent>
        <mc:AlternateContent xmlns:mc="http://schemas.openxmlformats.org/markup-compatibility/2006">
          <mc:Choice Requires="x14">
            <control shapeId="754696" r:id="rId5" name="Button 8">
              <controlPr defaultSize="0" print="0" autoFill="0" autoPict="0" macro="[0]!Year2">
                <anchor moveWithCells="1" sizeWithCells="1">
                  <from>
                    <xdr:col>2</xdr:col>
                    <xdr:colOff>0</xdr:colOff>
                    <xdr:row>142</xdr:row>
                    <xdr:rowOff>0</xdr:rowOff>
                  </from>
                  <to>
                    <xdr:col>2</xdr:col>
                    <xdr:colOff>0</xdr:colOff>
                    <xdr:row>142</xdr:row>
                    <xdr:rowOff>0</xdr:rowOff>
                  </to>
                </anchor>
              </controlPr>
            </control>
          </mc:Choice>
        </mc:AlternateContent>
        <mc:AlternateContent xmlns:mc="http://schemas.openxmlformats.org/markup-compatibility/2006">
          <mc:Choice Requires="x14">
            <control shapeId="754697" r:id="rId6" name="Button 9">
              <controlPr defaultSize="0" print="0" autoFill="0" autoPict="0" macro="[0]!Button2_click">
                <anchor moveWithCells="1" sizeWithCells="1">
                  <from>
                    <xdr:col>2</xdr:col>
                    <xdr:colOff>0</xdr:colOff>
                    <xdr:row>142</xdr:row>
                    <xdr:rowOff>0</xdr:rowOff>
                  </from>
                  <to>
                    <xdr:col>2</xdr:col>
                    <xdr:colOff>0</xdr:colOff>
                    <xdr:row>142</xdr:row>
                    <xdr:rowOff>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J161"/>
  <sheetViews>
    <sheetView workbookViewId="0">
      <selection activeCell="C5" sqref="C5"/>
    </sheetView>
  </sheetViews>
  <sheetFormatPr defaultRowHeight="12.75"/>
  <cols>
    <col min="1" max="1" width="32.42578125" bestFit="1" customWidth="1"/>
    <col min="2" max="3" width="20.5703125" bestFit="1" customWidth="1"/>
    <col min="4" max="4" width="18.28515625" bestFit="1" customWidth="1"/>
    <col min="5" max="5" width="13.5703125" bestFit="1" customWidth="1"/>
    <col min="6" max="10" width="11.28515625" bestFit="1" customWidth="1"/>
  </cols>
  <sheetData>
    <row r="1" spans="1:5">
      <c r="A1" t="s">
        <v>23</v>
      </c>
      <c r="B1" t="s">
        <v>24</v>
      </c>
      <c r="C1" t="s">
        <v>56</v>
      </c>
      <c r="D1" t="s">
        <v>59</v>
      </c>
      <c r="E1" t="s">
        <v>61</v>
      </c>
    </row>
    <row r="2" spans="1:5">
      <c r="A2" s="1" t="s">
        <v>25</v>
      </c>
      <c r="B2">
        <f>Data!E1</f>
        <v>2011</v>
      </c>
      <c r="C2" t="s">
        <v>49</v>
      </c>
      <c r="D2" t="s">
        <v>7</v>
      </c>
      <c r="E2" t="s">
        <v>44</v>
      </c>
    </row>
    <row r="3" spans="1:5">
      <c r="A3" s="1" t="s">
        <v>26</v>
      </c>
      <c r="B3">
        <f>Data!E2</f>
        <v>2012</v>
      </c>
      <c r="C3" t="s">
        <v>64</v>
      </c>
      <c r="D3" t="s">
        <v>36</v>
      </c>
      <c r="E3" t="s">
        <v>60</v>
      </c>
    </row>
    <row r="4" spans="1:5">
      <c r="A4" s="1" t="s">
        <v>27</v>
      </c>
      <c r="B4">
        <f>Data!E3</f>
        <v>2013</v>
      </c>
      <c r="C4" t="s">
        <v>186</v>
      </c>
      <c r="D4" t="s">
        <v>6</v>
      </c>
      <c r="E4" t="s">
        <v>63</v>
      </c>
    </row>
    <row r="5" spans="1:5">
      <c r="A5" s="1" t="s">
        <v>28</v>
      </c>
      <c r="B5">
        <f>Data!E4</f>
        <v>2014</v>
      </c>
      <c r="D5" t="s">
        <v>19</v>
      </c>
      <c r="E5" t="s">
        <v>18</v>
      </c>
    </row>
    <row r="6" spans="1:5">
      <c r="B6">
        <f>Data!E5</f>
        <v>2015</v>
      </c>
    </row>
    <row r="7" spans="1:5">
      <c r="B7">
        <f>Data!E6</f>
        <v>2016</v>
      </c>
    </row>
    <row r="8" spans="1:5">
      <c r="B8">
        <f>Data!E7</f>
        <v>2017</v>
      </c>
    </row>
    <row r="9" spans="1:5">
      <c r="B9">
        <f>Data!E8</f>
        <v>2018</v>
      </c>
    </row>
    <row r="10" spans="1:5">
      <c r="B10">
        <f>Data!E9</f>
        <v>2019</v>
      </c>
    </row>
    <row r="11" spans="1:5">
      <c r="B11">
        <f>Data!E10</f>
        <v>2020</v>
      </c>
    </row>
    <row r="12" spans="1:5">
      <c r="B12">
        <f>Data!E11</f>
        <v>2021</v>
      </c>
    </row>
    <row r="18" spans="1:10">
      <c r="A18" s="28" t="s">
        <v>57</v>
      </c>
      <c r="C18" t="s">
        <v>49</v>
      </c>
      <c r="D18">
        <v>4</v>
      </c>
      <c r="E18">
        <v>5</v>
      </c>
      <c r="F18">
        <v>6</v>
      </c>
      <c r="G18">
        <v>7</v>
      </c>
      <c r="H18">
        <v>8</v>
      </c>
      <c r="I18">
        <v>9</v>
      </c>
      <c r="J18">
        <v>10</v>
      </c>
    </row>
    <row r="19" spans="1:10" ht="37.5" customHeight="1">
      <c r="C19" s="26" t="s">
        <v>24</v>
      </c>
      <c r="D19" s="21" t="str">
        <f>IF('Multi-Year Product Performance'!A9=0,"",'Multi-Year Product Performance'!A9)</f>
        <v>Training</v>
      </c>
      <c r="E19" s="21" t="str">
        <f>IF('Multi-Year Product Performance'!A10=0,"",'Multi-Year Product Performance'!A10)</f>
        <v>Conference</v>
      </c>
      <c r="F19" s="21" t="str">
        <f>IF('Multi-Year Product Performance'!A11=0,"",'Multi-Year Product Performance'!A11)</f>
        <v>Research</v>
      </c>
      <c r="G19" s="21" t="str">
        <f>IF('Multi-Year Product Performance'!A12=0,"",'Multi-Year Product Performance'!A12)</f>
        <v>Publications</v>
      </c>
      <c r="H19" s="21" t="str">
        <f>IF('Multi-Year Product Performance'!A13=0,"",'Multi-Year Product Performance'!A13)</f>
        <v/>
      </c>
      <c r="I19" s="21" t="str">
        <f>IF('Multi-Year Product Performance'!A14=0,"",'Multi-Year Product Performance'!A14)</f>
        <v/>
      </c>
      <c r="J19" s="21" t="str">
        <f>IF('Multi-Year Product Performance'!A15=0,"",'Multi-Year Product Performance'!A15)</f>
        <v/>
      </c>
    </row>
    <row r="20" spans="1:10">
      <c r="A20" t="str">
        <f t="shared" ref="A20:A62" si="0">B20&amp;C20</f>
        <v>% Total Income2011</v>
      </c>
      <c r="B20" s="27" t="str">
        <f>$C$2</f>
        <v>% Total Income</v>
      </c>
      <c r="C20" s="27">
        <f>B2</f>
        <v>2011</v>
      </c>
      <c r="D20" s="463" t="str">
        <f>IF(ISERROR('Input-IS Y1'!D$287),"",'Input-IS Y1'!D$287)</f>
        <v/>
      </c>
      <c r="E20" s="463" t="str">
        <f>IF(ISERROR('Input-IS Y1'!E$287),"",'Input-IS Y1'!E$287)</f>
        <v/>
      </c>
      <c r="F20" s="463" t="str">
        <f>IF(ISERROR('Input-IS Y1'!F$287),"",'Input-IS Y1'!F$287)</f>
        <v/>
      </c>
      <c r="G20" s="463" t="str">
        <f>IF(ISERROR('Input-IS Y1'!G$287),"",'Input-IS Y1'!G$287)</f>
        <v/>
      </c>
      <c r="H20" s="463" t="str">
        <f>IF(ISERROR('Input-IS Y1'!H$287),"",'Input-IS Y1'!H$287)</f>
        <v/>
      </c>
      <c r="I20" s="463" t="str">
        <f>IF(ISERROR('Input-IS Y1'!I$287),"",'Input-IS Y1'!I$287)</f>
        <v/>
      </c>
      <c r="J20" s="463" t="str">
        <f>IF(ISERROR('Input-IS Y1'!J$287),"",'Input-IS Y1'!J$287)</f>
        <v/>
      </c>
    </row>
    <row r="21" spans="1:10">
      <c r="A21" t="str">
        <f t="shared" si="0"/>
        <v>% Total Income2012</v>
      </c>
      <c r="B21" s="27" t="str">
        <f t="shared" ref="B21:B30" si="1">$C$2</f>
        <v>% Total Income</v>
      </c>
      <c r="C21" s="27">
        <f t="shared" ref="C21:C30" si="2">B3</f>
        <v>2012</v>
      </c>
      <c r="D21" s="463" t="str">
        <f>IF(ISERROR('Input-IS Y2'!D$287),"",'Input-IS Y2'!D$287)</f>
        <v/>
      </c>
      <c r="E21" s="463" t="str">
        <f>IF(ISERROR('Input-IS Y2'!E$287),"",'Input-IS Y2'!E$287)</f>
        <v/>
      </c>
      <c r="F21" s="463" t="str">
        <f>IF(ISERROR('Input-IS Y2'!F$287),"",'Input-IS Y2'!F$287)</f>
        <v/>
      </c>
      <c r="G21" s="463" t="str">
        <f>IF(ISERROR('Input-IS Y2'!G$287),"",'Input-IS Y2'!G$287)</f>
        <v/>
      </c>
      <c r="H21" s="463" t="str">
        <f>IF(ISERROR('Input-IS Y2'!H$287),"",'Input-IS Y2'!H$287)</f>
        <v/>
      </c>
      <c r="I21" s="463" t="str">
        <f>IF(ISERROR('Input-IS Y2'!I$287),"",'Input-IS Y2'!I$287)</f>
        <v/>
      </c>
      <c r="J21" s="463" t="str">
        <f>IF(ISERROR('Input-IS Y2'!J$287),"",'Input-IS Y2'!J$287)</f>
        <v/>
      </c>
    </row>
    <row r="22" spans="1:10">
      <c r="A22" t="str">
        <f t="shared" si="0"/>
        <v>% Total Income2013</v>
      </c>
      <c r="B22" s="27" t="str">
        <f t="shared" si="1"/>
        <v>% Total Income</v>
      </c>
      <c r="C22" s="27">
        <f t="shared" si="2"/>
        <v>2013</v>
      </c>
      <c r="D22" s="463" t="str">
        <f>IF(ISERROR('Input-IS Y3'!D$287),"",'Input-IS Y3'!D$287)</f>
        <v/>
      </c>
      <c r="E22" s="463" t="str">
        <f>IF(ISERROR('Input-IS Y3'!E$287),"",'Input-IS Y3'!E$287)</f>
        <v/>
      </c>
      <c r="F22" s="463" t="str">
        <f>IF(ISERROR('Input-IS Y3'!F$287),"",'Input-IS Y3'!F$287)</f>
        <v/>
      </c>
      <c r="G22" s="463" t="str">
        <f>IF(ISERROR('Input-IS Y3'!G$287),"",'Input-IS Y3'!G$287)</f>
        <v/>
      </c>
      <c r="H22" s="463" t="str">
        <f>IF(ISERROR('Input-IS Y3'!H$287),"",'Input-IS Y3'!H$287)</f>
        <v/>
      </c>
      <c r="I22" s="463" t="str">
        <f>IF(ISERROR('Input-IS Y3'!I$287),"",'Input-IS Y3'!I$287)</f>
        <v/>
      </c>
      <c r="J22" s="463" t="str">
        <f>IF(ISERROR('Input-IS Y3'!J$287),"",'Input-IS Y3'!J$287)</f>
        <v/>
      </c>
    </row>
    <row r="23" spans="1:10">
      <c r="A23" t="str">
        <f t="shared" si="0"/>
        <v>% Total Income2014</v>
      </c>
      <c r="B23" s="27" t="str">
        <f t="shared" si="1"/>
        <v>% Total Income</v>
      </c>
      <c r="C23" s="27">
        <f t="shared" si="2"/>
        <v>2014</v>
      </c>
      <c r="D23" s="463" t="str">
        <f>IF(ISERROR('Input-IS Y4'!D$287),"",'Input-IS Y4'!D$287)</f>
        <v/>
      </c>
      <c r="E23" s="463" t="str">
        <f>IF(ISERROR('Input-IS Y4'!E$287),"",'Input-IS Y4'!E$287)</f>
        <v/>
      </c>
      <c r="F23" s="463" t="str">
        <f>IF(ISERROR('Input-IS Y4'!F$287),"",'Input-IS Y4'!F$287)</f>
        <v/>
      </c>
      <c r="G23" s="463" t="str">
        <f>IF(ISERROR('Input-IS Y4'!G$287),"",'Input-IS Y4'!G$287)</f>
        <v/>
      </c>
      <c r="H23" s="463" t="str">
        <f>IF(ISERROR('Input-IS Y4'!H$287),"",'Input-IS Y4'!H$287)</f>
        <v/>
      </c>
      <c r="I23" s="463" t="str">
        <f>IF(ISERROR('Input-IS Y4'!I$287),"",'Input-IS Y4'!I$287)</f>
        <v/>
      </c>
      <c r="J23" s="463" t="str">
        <f>IF(ISERROR('Input-IS Y4'!J$287),"",'Input-IS Y4'!J$287)</f>
        <v/>
      </c>
    </row>
    <row r="24" spans="1:10">
      <c r="A24" t="str">
        <f t="shared" si="0"/>
        <v>% Total Income2015</v>
      </c>
      <c r="B24" s="27" t="str">
        <f t="shared" si="1"/>
        <v>% Total Income</v>
      </c>
      <c r="C24" s="27">
        <f t="shared" si="2"/>
        <v>2015</v>
      </c>
      <c r="D24" s="463" t="str">
        <f>IF(ISERROR('Input-IS Y5'!D$287),"",'Input-IS Y5'!D$287)</f>
        <v/>
      </c>
      <c r="E24" s="463" t="str">
        <f>IF(ISERROR('Input-IS Y5'!E$287),"",'Input-IS Y5'!E$287)</f>
        <v/>
      </c>
      <c r="F24" s="463" t="str">
        <f>IF(ISERROR('Input-IS Y5'!F$287),"",'Input-IS Y5'!F$287)</f>
        <v/>
      </c>
      <c r="G24" s="463" t="str">
        <f>IF(ISERROR('Input-IS Y5'!G$287),"",'Input-IS Y5'!G$287)</f>
        <v/>
      </c>
      <c r="H24" s="463" t="str">
        <f>IF(ISERROR('Input-IS Y5'!H$287),"",'Input-IS Y5'!H$287)</f>
        <v/>
      </c>
      <c r="I24" s="463" t="str">
        <f>IF(ISERROR('Input-IS Y5'!I$287),"",'Input-IS Y5'!I$287)</f>
        <v/>
      </c>
      <c r="J24" s="463" t="str">
        <f>IF(ISERROR('Input-IS Y5'!J$287),"",'Input-IS Y5'!J$287)</f>
        <v/>
      </c>
    </row>
    <row r="25" spans="1:10">
      <c r="A25" t="str">
        <f t="shared" si="0"/>
        <v>% Total Income2016</v>
      </c>
      <c r="B25" s="27" t="str">
        <f t="shared" si="1"/>
        <v>% Total Income</v>
      </c>
      <c r="C25" s="27">
        <f t="shared" si="2"/>
        <v>2016</v>
      </c>
      <c r="D25" s="463" t="str">
        <f>IF(ISERROR('Input-IS Y6'!D$287),"",'Input-IS Y6'!D$287)</f>
        <v/>
      </c>
      <c r="E25" s="463" t="str">
        <f>IF(ISERROR('Input-IS Y6'!E$287),"",'Input-IS Y6'!E$287)</f>
        <v/>
      </c>
      <c r="F25" s="463" t="str">
        <f>IF(ISERROR('Input-IS Y6'!F$287),"",'Input-IS Y6'!F$287)</f>
        <v/>
      </c>
      <c r="G25" s="463" t="str">
        <f>IF(ISERROR('Input-IS Y6'!G$287),"",'Input-IS Y6'!G$287)</f>
        <v/>
      </c>
      <c r="H25" s="463" t="str">
        <f>IF(ISERROR('Input-IS Y6'!H$287),"",'Input-IS Y6'!H$287)</f>
        <v/>
      </c>
      <c r="I25" s="463" t="str">
        <f>IF(ISERROR('Input-IS Y6'!I$287),"",'Input-IS Y6'!I$287)</f>
        <v/>
      </c>
      <c r="J25" s="463" t="str">
        <f>IF(ISERROR('Input-IS Y6'!J$287),"",'Input-IS Y6'!J$287)</f>
        <v/>
      </c>
    </row>
    <row r="26" spans="1:10">
      <c r="A26" t="str">
        <f t="shared" si="0"/>
        <v>% Total Income2017</v>
      </c>
      <c r="B26" s="27" t="str">
        <f t="shared" si="1"/>
        <v>% Total Income</v>
      </c>
      <c r="C26" s="27">
        <f t="shared" si="2"/>
        <v>2017</v>
      </c>
      <c r="D26" s="463" t="str">
        <f>IF(ISERROR('Input-IS Y7'!D$287),"",'Input-IS Y7'!D$287)</f>
        <v/>
      </c>
      <c r="E26" s="463" t="str">
        <f>IF(ISERROR('Input-IS Y7'!E$287),"",'Input-IS Y7'!E$287)</f>
        <v/>
      </c>
      <c r="F26" s="463" t="str">
        <f>IF(ISERROR('Input-IS Y7'!F$287),"",'Input-IS Y7'!F$287)</f>
        <v/>
      </c>
      <c r="G26" s="463" t="str">
        <f>IF(ISERROR('Input-IS Y7'!G$287),"",'Input-IS Y7'!G$287)</f>
        <v/>
      </c>
      <c r="H26" s="463" t="str">
        <f>IF(ISERROR('Input-IS Y7'!H$287),"",'Input-IS Y7'!H$287)</f>
        <v/>
      </c>
      <c r="I26" s="463" t="str">
        <f>IF(ISERROR('Input-IS Y7'!I$287),"",'Input-IS Y7'!I$287)</f>
        <v/>
      </c>
      <c r="J26" s="463" t="str">
        <f>IF(ISERROR('Input-IS Y7'!J$287),"",'Input-IS Y7'!J$287)</f>
        <v/>
      </c>
    </row>
    <row r="27" spans="1:10">
      <c r="A27" t="str">
        <f t="shared" si="0"/>
        <v>% Total Income2018</v>
      </c>
      <c r="B27" s="27" t="str">
        <f t="shared" si="1"/>
        <v>% Total Income</v>
      </c>
      <c r="C27" s="27">
        <f t="shared" si="2"/>
        <v>2018</v>
      </c>
      <c r="D27" s="463" t="str">
        <f>IF(ISERROR('Input-IS Y8'!D$287),"",'Input-IS Y8'!D$287)</f>
        <v/>
      </c>
      <c r="E27" s="463" t="str">
        <f>IF(ISERROR('Input-IS Y8'!E$287),"",'Input-IS Y8'!E$287)</f>
        <v/>
      </c>
      <c r="F27" s="463" t="str">
        <f>IF(ISERROR('Input-IS Y8'!F$287),"",'Input-IS Y8'!F$287)</f>
        <v/>
      </c>
      <c r="G27" s="463" t="str">
        <f>IF(ISERROR('Input-IS Y8'!G$287),"",'Input-IS Y8'!G$287)</f>
        <v/>
      </c>
      <c r="H27" s="463" t="str">
        <f>IF(ISERROR('Input-IS Y8'!H$287),"",'Input-IS Y8'!H$287)</f>
        <v/>
      </c>
      <c r="I27" s="463" t="str">
        <f>IF(ISERROR('Input-IS Y8'!I$287),"",'Input-IS Y8'!I$287)</f>
        <v/>
      </c>
      <c r="J27" s="463" t="str">
        <f>IF(ISERROR('Input-IS Y8'!J$287),"",'Input-IS Y8'!J$287)</f>
        <v/>
      </c>
    </row>
    <row r="28" spans="1:10">
      <c r="A28" t="str">
        <f t="shared" si="0"/>
        <v>% Total Income2019</v>
      </c>
      <c r="B28" s="27" t="str">
        <f t="shared" si="1"/>
        <v>% Total Income</v>
      </c>
      <c r="C28" s="27">
        <f t="shared" si="2"/>
        <v>2019</v>
      </c>
      <c r="D28" s="463" t="str">
        <f>IF(ISERROR('Input-IS Y9'!D$287),"",'Input-IS Y9'!D$287)</f>
        <v/>
      </c>
      <c r="E28" s="463" t="str">
        <f>IF(ISERROR('Input-IS Y9'!E$287),"",'Input-IS Y9'!E$287)</f>
        <v/>
      </c>
      <c r="F28" s="463" t="str">
        <f>IF(ISERROR('Input-IS Y9'!F$287),"",'Input-IS Y9'!F$287)</f>
        <v/>
      </c>
      <c r="G28" s="463" t="str">
        <f>IF(ISERROR('Input-IS Y9'!G$287),"",'Input-IS Y9'!G$287)</f>
        <v/>
      </c>
      <c r="H28" s="463" t="str">
        <f>IF(ISERROR('Input-IS Y9'!H$287),"",'Input-IS Y9'!H$287)</f>
        <v/>
      </c>
      <c r="I28" s="463" t="str">
        <f>IF(ISERROR('Input-IS Y9'!I$287),"",'Input-IS Y9'!I$287)</f>
        <v/>
      </c>
      <c r="J28" s="463" t="str">
        <f>IF(ISERROR('Input-IS Y9'!J$287),"",'Input-IS Y9'!J$287)</f>
        <v/>
      </c>
    </row>
    <row r="29" spans="1:10">
      <c r="A29" t="str">
        <f t="shared" si="0"/>
        <v>% Total Income2020</v>
      </c>
      <c r="B29" s="27" t="str">
        <f t="shared" si="1"/>
        <v>% Total Income</v>
      </c>
      <c r="C29" s="27">
        <f t="shared" si="2"/>
        <v>2020</v>
      </c>
      <c r="D29" s="463" t="str">
        <f>IF(ISERROR('Input-IS Y10'!D$287),"",'Input-IS Y10'!D$287)</f>
        <v/>
      </c>
      <c r="E29" s="463" t="str">
        <f>IF(ISERROR('Input-IS Y10'!E$287),"",'Input-IS Y10'!E$287)</f>
        <v/>
      </c>
      <c r="F29" s="463" t="str">
        <f>IF(ISERROR('Input-IS Y10'!F$287),"",'Input-IS Y10'!F$287)</f>
        <v/>
      </c>
      <c r="G29" s="463" t="str">
        <f>IF(ISERROR('Input-IS Y10'!G$287),"",'Input-IS Y10'!G$287)</f>
        <v/>
      </c>
      <c r="H29" s="463" t="str">
        <f>IF(ISERROR('Input-IS Y10'!H$287),"",'Input-IS Y10'!H$287)</f>
        <v/>
      </c>
      <c r="I29" s="463" t="str">
        <f>IF(ISERROR('Input-IS Y10'!I$287),"",'Input-IS Y10'!I$287)</f>
        <v/>
      </c>
      <c r="J29" s="463" t="str">
        <f>IF(ISERROR('Input-IS Y10'!J$287),"",'Input-IS Y10'!J$287)</f>
        <v/>
      </c>
    </row>
    <row r="30" spans="1:10">
      <c r="A30" t="str">
        <f>B30&amp;C30</f>
        <v>% Total Income2021</v>
      </c>
      <c r="B30" s="27" t="str">
        <f t="shared" si="1"/>
        <v>% Total Income</v>
      </c>
      <c r="C30" s="27">
        <f t="shared" si="2"/>
        <v>2021</v>
      </c>
      <c r="D30" s="463" t="str">
        <f>IF(ISERROR('Input-IS Y11'!D$287),"",'Input-IS Y11'!D$287)</f>
        <v/>
      </c>
      <c r="E30" s="463" t="str">
        <f>IF(ISERROR('Input-IS Y11'!E$287),"",'Input-IS Y11'!E$287)</f>
        <v/>
      </c>
      <c r="F30" s="463" t="str">
        <f>IF(ISERROR('Input-IS Y11'!F$287),"",'Input-IS Y11'!F$287)</f>
        <v/>
      </c>
      <c r="G30" s="463" t="str">
        <f>IF(ISERROR('Input-IS Y11'!G$287),"",'Input-IS Y11'!G$287)</f>
        <v/>
      </c>
      <c r="H30" s="463" t="str">
        <f>IF(ISERROR('Input-IS Y11'!H$287),"",'Input-IS Y11'!H$287)</f>
        <v/>
      </c>
      <c r="I30" s="463" t="str">
        <f>IF(ISERROR('Input-IS Y11'!I$287),"",'Input-IS Y11'!I$287)</f>
        <v/>
      </c>
      <c r="J30" s="463" t="str">
        <f>IF(ISERROR('Input-IS Y11'!J$287),"",'Input-IS Y11'!J$287)</f>
        <v/>
      </c>
    </row>
    <row r="31" spans="1:10">
      <c r="A31" t="str">
        <f t="shared" si="0"/>
        <v>% Direct Cost2011</v>
      </c>
      <c r="B31" s="27" t="str">
        <f>$C$3</f>
        <v>% Direct Cost</v>
      </c>
      <c r="C31" s="27">
        <f>B2</f>
        <v>2011</v>
      </c>
      <c r="D31" s="463" t="str">
        <f>IF(ISERROR('Input-IS Y1'!D$293),"",'Input-IS Y1'!D$293)</f>
        <v/>
      </c>
      <c r="E31" s="463" t="str">
        <f>IF(ISERROR('Input-IS Y1'!E$293),"",'Input-IS Y1'!E$293)</f>
        <v/>
      </c>
      <c r="F31" s="463" t="str">
        <f>IF(ISERROR('Input-IS Y1'!F$293),"",'Input-IS Y1'!F$293)</f>
        <v/>
      </c>
      <c r="G31" s="463" t="str">
        <f>IF(ISERROR('Input-IS Y1'!G$293),"",'Input-IS Y1'!G$293)</f>
        <v/>
      </c>
      <c r="H31" s="463" t="str">
        <f>IF(ISERROR('Input-IS Y1'!H$293),"",'Input-IS Y1'!H$293)</f>
        <v/>
      </c>
      <c r="I31" s="463" t="str">
        <f>IF(ISERROR('Input-IS Y1'!I$293),"",'Input-IS Y1'!I$293)</f>
        <v/>
      </c>
      <c r="J31" s="463" t="str">
        <f>IF(ISERROR('Input-IS Y1'!J$293),"",'Input-IS Y1'!J$293)</f>
        <v/>
      </c>
    </row>
    <row r="32" spans="1:10">
      <c r="A32" t="str">
        <f t="shared" si="0"/>
        <v>% Direct Cost2012</v>
      </c>
      <c r="B32" s="27" t="str">
        <f t="shared" ref="B32:B41" si="3">$C$3</f>
        <v>% Direct Cost</v>
      </c>
      <c r="C32" s="27">
        <f t="shared" ref="C32:C41" si="4">B3</f>
        <v>2012</v>
      </c>
      <c r="D32" s="463" t="str">
        <f>IF(ISERROR('Input-IS Y2'!D$293),"",'Input-IS Y2'!D$293)</f>
        <v/>
      </c>
      <c r="E32" s="463" t="str">
        <f>IF(ISERROR('Input-IS Y2'!E$293),"",'Input-IS Y2'!E$293)</f>
        <v/>
      </c>
      <c r="F32" s="463" t="str">
        <f>IF(ISERROR('Input-IS Y2'!F$293),"",'Input-IS Y2'!F$293)</f>
        <v/>
      </c>
      <c r="G32" s="463" t="str">
        <f>IF(ISERROR('Input-IS Y2'!G$293),"",'Input-IS Y2'!G$293)</f>
        <v/>
      </c>
      <c r="H32" s="463" t="str">
        <f>IF(ISERROR('Input-IS Y2'!H$293),"",'Input-IS Y2'!H$293)</f>
        <v/>
      </c>
      <c r="I32" s="463" t="str">
        <f>IF(ISERROR('Input-IS Y2'!I$293),"",'Input-IS Y2'!I$293)</f>
        <v/>
      </c>
      <c r="J32" s="463" t="str">
        <f>IF(ISERROR('Input-IS Y2'!J$293),"",'Input-IS Y2'!J$293)</f>
        <v/>
      </c>
    </row>
    <row r="33" spans="1:10">
      <c r="A33" t="str">
        <f t="shared" si="0"/>
        <v>% Direct Cost2013</v>
      </c>
      <c r="B33" s="27" t="str">
        <f t="shared" si="3"/>
        <v>% Direct Cost</v>
      </c>
      <c r="C33" s="27">
        <f t="shared" si="4"/>
        <v>2013</v>
      </c>
      <c r="D33" s="463" t="str">
        <f>IF(ISERROR('Input-IS Y3'!D$293),"",'Input-IS Y3'!D$293)</f>
        <v/>
      </c>
      <c r="E33" s="463" t="str">
        <f>IF(ISERROR('Input-IS Y3'!E$293),"",'Input-IS Y3'!E$293)</f>
        <v/>
      </c>
      <c r="F33" s="463" t="str">
        <f>IF(ISERROR('Input-IS Y3'!F$293),"",'Input-IS Y3'!F$293)</f>
        <v/>
      </c>
      <c r="G33" s="463" t="str">
        <f>IF(ISERROR('Input-IS Y3'!G$293),"",'Input-IS Y3'!G$293)</f>
        <v/>
      </c>
      <c r="H33" s="463" t="str">
        <f>IF(ISERROR('Input-IS Y3'!H$293),"",'Input-IS Y3'!H$293)</f>
        <v/>
      </c>
      <c r="I33" s="463" t="str">
        <f>IF(ISERROR('Input-IS Y3'!I$293),"",'Input-IS Y3'!I$293)</f>
        <v/>
      </c>
      <c r="J33" s="463" t="str">
        <f>IF(ISERROR('Input-IS Y3'!J$293),"",'Input-IS Y3'!J$293)</f>
        <v/>
      </c>
    </row>
    <row r="34" spans="1:10">
      <c r="A34" t="str">
        <f t="shared" si="0"/>
        <v>% Direct Cost2014</v>
      </c>
      <c r="B34" s="27" t="str">
        <f t="shared" si="3"/>
        <v>% Direct Cost</v>
      </c>
      <c r="C34" s="27">
        <f t="shared" si="4"/>
        <v>2014</v>
      </c>
      <c r="D34" s="463" t="str">
        <f>IF(ISERROR('Input-IS Y4'!D$293),"",'Input-IS Y4'!D$293)</f>
        <v/>
      </c>
      <c r="E34" s="463" t="str">
        <f>IF(ISERROR('Input-IS Y4'!E$293),"",'Input-IS Y4'!E$293)</f>
        <v/>
      </c>
      <c r="F34" s="463" t="str">
        <f>IF(ISERROR('Input-IS Y4'!F$293),"",'Input-IS Y4'!F$293)</f>
        <v/>
      </c>
      <c r="G34" s="463" t="str">
        <f>IF(ISERROR('Input-IS Y4'!G$293),"",'Input-IS Y4'!G$293)</f>
        <v/>
      </c>
      <c r="H34" s="463" t="str">
        <f>IF(ISERROR('Input-IS Y4'!H$293),"",'Input-IS Y4'!H$293)</f>
        <v/>
      </c>
      <c r="I34" s="463" t="str">
        <f>IF(ISERROR('Input-IS Y4'!I$293),"",'Input-IS Y4'!I$293)</f>
        <v/>
      </c>
      <c r="J34" s="463" t="str">
        <f>IF(ISERROR('Input-IS Y4'!J$293),"",'Input-IS Y4'!J$293)</f>
        <v/>
      </c>
    </row>
    <row r="35" spans="1:10">
      <c r="A35" t="str">
        <f t="shared" si="0"/>
        <v>% Direct Cost2015</v>
      </c>
      <c r="B35" s="27" t="str">
        <f t="shared" si="3"/>
        <v>% Direct Cost</v>
      </c>
      <c r="C35" s="27">
        <f t="shared" si="4"/>
        <v>2015</v>
      </c>
      <c r="D35" s="463" t="str">
        <f>IF(ISERROR('Input-IS Y5'!D$293),"",'Input-IS Y5'!D$293)</f>
        <v/>
      </c>
      <c r="E35" s="463" t="str">
        <f>IF(ISERROR('Input-IS Y5'!E$293),"",'Input-IS Y5'!E$293)</f>
        <v/>
      </c>
      <c r="F35" s="463" t="str">
        <f>IF(ISERROR('Input-IS Y5'!F$293),"",'Input-IS Y5'!F$293)</f>
        <v/>
      </c>
      <c r="G35" s="463" t="str">
        <f>IF(ISERROR('Input-IS Y5'!G$293),"",'Input-IS Y5'!G$293)</f>
        <v/>
      </c>
      <c r="H35" s="463" t="str">
        <f>IF(ISERROR('Input-IS Y5'!H$293),"",'Input-IS Y5'!H$293)</f>
        <v/>
      </c>
      <c r="I35" s="463" t="str">
        <f>IF(ISERROR('Input-IS Y5'!I$293),"",'Input-IS Y5'!I$293)</f>
        <v/>
      </c>
      <c r="J35" s="463" t="str">
        <f>IF(ISERROR('Input-IS Y5'!J$293),"",'Input-IS Y5'!J$293)</f>
        <v/>
      </c>
    </row>
    <row r="36" spans="1:10">
      <c r="A36" t="str">
        <f t="shared" si="0"/>
        <v>% Direct Cost2016</v>
      </c>
      <c r="B36" s="27" t="str">
        <f t="shared" si="3"/>
        <v>% Direct Cost</v>
      </c>
      <c r="C36" s="27">
        <f t="shared" si="4"/>
        <v>2016</v>
      </c>
      <c r="D36" s="463" t="str">
        <f>IF(ISERROR('Input-IS Y6'!D$293),"",'Input-IS Y6'!D$293)</f>
        <v/>
      </c>
      <c r="E36" s="463" t="str">
        <f>IF(ISERROR('Input-IS Y6'!E$293),"",'Input-IS Y6'!E$293)</f>
        <v/>
      </c>
      <c r="F36" s="463" t="str">
        <f>IF(ISERROR('Input-IS Y6'!F$293),"",'Input-IS Y6'!F$293)</f>
        <v/>
      </c>
      <c r="G36" s="463" t="str">
        <f>IF(ISERROR('Input-IS Y6'!G$293),"",'Input-IS Y6'!G$293)</f>
        <v/>
      </c>
      <c r="H36" s="463" t="str">
        <f>IF(ISERROR('Input-IS Y6'!H$293),"",'Input-IS Y6'!H$293)</f>
        <v/>
      </c>
      <c r="I36" s="463" t="str">
        <f>IF(ISERROR('Input-IS Y6'!I$293),"",'Input-IS Y6'!I$293)</f>
        <v/>
      </c>
      <c r="J36" s="463" t="str">
        <f>IF(ISERROR('Input-IS Y6'!J$293),"",'Input-IS Y6'!J$293)</f>
        <v/>
      </c>
    </row>
    <row r="37" spans="1:10">
      <c r="A37" t="str">
        <f t="shared" si="0"/>
        <v>% Direct Cost2017</v>
      </c>
      <c r="B37" s="27" t="str">
        <f t="shared" si="3"/>
        <v>% Direct Cost</v>
      </c>
      <c r="C37" s="27">
        <f t="shared" si="4"/>
        <v>2017</v>
      </c>
      <c r="D37" s="463" t="str">
        <f>IF(ISERROR('Input-IS Y7'!D$293),"",'Input-IS Y7'!D$293)</f>
        <v/>
      </c>
      <c r="E37" s="463" t="str">
        <f>IF(ISERROR('Input-IS Y7'!E$293),"",'Input-IS Y7'!E$293)</f>
        <v/>
      </c>
      <c r="F37" s="463" t="str">
        <f>IF(ISERROR('Input-IS Y7'!F$293),"",'Input-IS Y7'!F$293)</f>
        <v/>
      </c>
      <c r="G37" s="463" t="str">
        <f>IF(ISERROR('Input-IS Y7'!G$293),"",'Input-IS Y7'!G$293)</f>
        <v/>
      </c>
      <c r="H37" s="463" t="str">
        <f>IF(ISERROR('Input-IS Y7'!H$293),"",'Input-IS Y7'!H$293)</f>
        <v/>
      </c>
      <c r="I37" s="463" t="str">
        <f>IF(ISERROR('Input-IS Y7'!I$293),"",'Input-IS Y7'!I$293)</f>
        <v/>
      </c>
      <c r="J37" s="463" t="str">
        <f>IF(ISERROR('Input-IS Y7'!J$293),"",'Input-IS Y7'!J$293)</f>
        <v/>
      </c>
    </row>
    <row r="38" spans="1:10">
      <c r="A38" t="str">
        <f t="shared" si="0"/>
        <v>% Direct Cost2018</v>
      </c>
      <c r="B38" s="27" t="str">
        <f t="shared" si="3"/>
        <v>% Direct Cost</v>
      </c>
      <c r="C38" s="27">
        <f t="shared" si="4"/>
        <v>2018</v>
      </c>
      <c r="D38" s="463" t="str">
        <f>IF(ISERROR('Input-IS Y8'!D$293),"",'Input-IS Y8'!D$293)</f>
        <v/>
      </c>
      <c r="E38" s="463" t="str">
        <f>IF(ISERROR('Input-IS Y8'!E$293),"",'Input-IS Y8'!E$293)</f>
        <v/>
      </c>
      <c r="F38" s="463" t="str">
        <f>IF(ISERROR('Input-IS Y8'!F$293),"",'Input-IS Y8'!F$293)</f>
        <v/>
      </c>
      <c r="G38" s="463" t="str">
        <f>IF(ISERROR('Input-IS Y8'!G$293),"",'Input-IS Y8'!G$293)</f>
        <v/>
      </c>
      <c r="H38" s="463" t="str">
        <f>IF(ISERROR('Input-IS Y8'!H$293),"",'Input-IS Y8'!H$293)</f>
        <v/>
      </c>
      <c r="I38" s="463" t="str">
        <f>IF(ISERROR('Input-IS Y8'!I$293),"",'Input-IS Y8'!I$293)</f>
        <v/>
      </c>
      <c r="J38" s="463" t="str">
        <f>IF(ISERROR('Input-IS Y8'!J$293),"",'Input-IS Y8'!J$293)</f>
        <v/>
      </c>
    </row>
    <row r="39" spans="1:10">
      <c r="A39" t="str">
        <f t="shared" si="0"/>
        <v>% Direct Cost2019</v>
      </c>
      <c r="B39" s="27" t="str">
        <f t="shared" si="3"/>
        <v>% Direct Cost</v>
      </c>
      <c r="C39" s="27">
        <f t="shared" si="4"/>
        <v>2019</v>
      </c>
      <c r="D39" s="463" t="str">
        <f>IF(ISERROR('Input-IS Y9'!D$293),"",'Input-IS Y9'!D$293)</f>
        <v/>
      </c>
      <c r="E39" s="463" t="str">
        <f>IF(ISERROR('Input-IS Y9'!E$293),"",'Input-IS Y9'!E$293)</f>
        <v/>
      </c>
      <c r="F39" s="463" t="str">
        <f>IF(ISERROR('Input-IS Y9'!F$293),"",'Input-IS Y9'!F$293)</f>
        <v/>
      </c>
      <c r="G39" s="463" t="str">
        <f>IF(ISERROR('Input-IS Y9'!G$293),"",'Input-IS Y9'!G$293)</f>
        <v/>
      </c>
      <c r="H39" s="463" t="str">
        <f>IF(ISERROR('Input-IS Y9'!H$293),"",'Input-IS Y9'!H$293)</f>
        <v/>
      </c>
      <c r="I39" s="463" t="str">
        <f>IF(ISERROR('Input-IS Y9'!I$293),"",'Input-IS Y9'!I$293)</f>
        <v/>
      </c>
      <c r="J39" s="463" t="str">
        <f>IF(ISERROR('Input-IS Y9'!J$293),"",'Input-IS Y9'!J$293)</f>
        <v/>
      </c>
    </row>
    <row r="40" spans="1:10">
      <c r="A40" t="str">
        <f t="shared" si="0"/>
        <v>% Direct Cost2020</v>
      </c>
      <c r="B40" s="27" t="str">
        <f t="shared" si="3"/>
        <v>% Direct Cost</v>
      </c>
      <c r="C40" s="27">
        <f t="shared" si="4"/>
        <v>2020</v>
      </c>
      <c r="D40" s="463" t="str">
        <f>IF(ISERROR('Input-IS Y10'!D$293),"",'Input-IS Y10'!D$293)</f>
        <v/>
      </c>
      <c r="E40" s="463" t="str">
        <f>IF(ISERROR('Input-IS Y10'!E$293),"",'Input-IS Y10'!E$293)</f>
        <v/>
      </c>
      <c r="F40" s="463" t="str">
        <f>IF(ISERROR('Input-IS Y10'!F$293),"",'Input-IS Y10'!F$293)</f>
        <v/>
      </c>
      <c r="G40" s="463" t="str">
        <f>IF(ISERROR('Input-IS Y10'!G$293),"",'Input-IS Y10'!G$293)</f>
        <v/>
      </c>
      <c r="H40" s="463" t="str">
        <f>IF(ISERROR('Input-IS Y10'!H$293),"",'Input-IS Y10'!H$293)</f>
        <v/>
      </c>
      <c r="I40" s="463" t="str">
        <f>IF(ISERROR('Input-IS Y10'!I$293),"",'Input-IS Y10'!I$293)</f>
        <v/>
      </c>
      <c r="J40" s="463" t="str">
        <f>IF(ISERROR('Input-IS Y10'!J$293),"",'Input-IS Y10'!J$293)</f>
        <v/>
      </c>
    </row>
    <row r="41" spans="1:10">
      <c r="A41" t="str">
        <f>B41&amp;C41</f>
        <v>% Direct Cost2021</v>
      </c>
      <c r="B41" s="27" t="str">
        <f t="shared" si="3"/>
        <v>% Direct Cost</v>
      </c>
      <c r="C41" s="27">
        <f t="shared" si="4"/>
        <v>2021</v>
      </c>
      <c r="D41" s="463" t="str">
        <f>IF(ISERROR('Input-IS Y11'!D$293),"",'Input-IS Y11'!D$293)</f>
        <v/>
      </c>
      <c r="E41" s="463" t="str">
        <f>IF(ISERROR('Input-IS Y11'!E$293),"",'Input-IS Y11'!E$293)</f>
        <v/>
      </c>
      <c r="F41" s="463" t="str">
        <f>IF(ISERROR('Input-IS Y11'!F$293),"",'Input-IS Y11'!F$293)</f>
        <v/>
      </c>
      <c r="G41" s="463" t="str">
        <f>IF(ISERROR('Input-IS Y11'!G$293),"",'Input-IS Y11'!G$293)</f>
        <v/>
      </c>
      <c r="H41" s="463" t="str">
        <f>IF(ISERROR('Input-IS Y11'!H$293),"",'Input-IS Y11'!H$293)</f>
        <v/>
      </c>
      <c r="I41" s="463" t="str">
        <f>IF(ISERROR('Input-IS Y11'!I$293),"",'Input-IS Y11'!I$293)</f>
        <v/>
      </c>
      <c r="J41" s="463" t="str">
        <f>IF(ISERROR('Input-IS Y11'!J$293),"",'Input-IS Y11'!J$293)</f>
        <v/>
      </c>
    </row>
    <row r="42" spans="1:10">
      <c r="A42" t="str">
        <f t="shared" si="0"/>
        <v>% Total Earned Income2011</v>
      </c>
      <c r="B42" s="27" t="str">
        <f>$C$4</f>
        <v>% Total Earned Income</v>
      </c>
      <c r="C42" s="27">
        <f>B2</f>
        <v>2011</v>
      </c>
      <c r="D42" s="463" t="str">
        <f>IF(ISERROR('Input-IS Y1'!D$279),"",'Input-IS Y1'!D$279)</f>
        <v/>
      </c>
      <c r="E42" s="463" t="str">
        <f>IF(ISERROR('Input-IS Y1'!E$279),"",'Input-IS Y1'!E$279)</f>
        <v/>
      </c>
      <c r="F42" s="463" t="str">
        <f>IF(ISERROR('Input-IS Y1'!F$279),"",'Input-IS Y1'!F$279)</f>
        <v/>
      </c>
      <c r="G42" s="463" t="str">
        <f>IF(ISERROR('Input-IS Y1'!G$279),"",'Input-IS Y1'!G$279)</f>
        <v/>
      </c>
      <c r="H42" s="463" t="str">
        <f>IF(ISERROR('Input-IS Y1'!H$279),"",'Input-IS Y1'!H$279)</f>
        <v/>
      </c>
      <c r="I42" s="463" t="str">
        <f>IF(ISERROR('Input-IS Y1'!I$279),"",'Input-IS Y1'!I$279)</f>
        <v/>
      </c>
      <c r="J42" s="463" t="str">
        <f>IF(ISERROR('Input-IS Y1'!J$279),"",'Input-IS Y1'!J$279)</f>
        <v/>
      </c>
    </row>
    <row r="43" spans="1:10">
      <c r="A43" t="str">
        <f t="shared" si="0"/>
        <v>% Total Earned Income2012</v>
      </c>
      <c r="B43" s="27" t="str">
        <f t="shared" ref="B43:B52" si="5">$C$4</f>
        <v>% Total Earned Income</v>
      </c>
      <c r="C43" s="27">
        <f t="shared" ref="C43:C52" si="6">B3</f>
        <v>2012</v>
      </c>
      <c r="D43" s="463" t="str">
        <f>IF(ISERROR('Input-IS Y2'!D$279),"",'Input-IS Y2'!D$279)</f>
        <v/>
      </c>
      <c r="E43" s="463" t="str">
        <f>IF(ISERROR('Input-IS Y2'!E$279),"",'Input-IS Y2'!E$279)</f>
        <v/>
      </c>
      <c r="F43" s="463" t="str">
        <f>IF(ISERROR('Input-IS Y2'!F$279),"",'Input-IS Y2'!F$279)</f>
        <v/>
      </c>
      <c r="G43" s="463" t="str">
        <f>IF(ISERROR('Input-IS Y2'!G$279),"",'Input-IS Y2'!G$279)</f>
        <v/>
      </c>
      <c r="H43" s="463" t="str">
        <f>IF(ISERROR('Input-IS Y2'!H$279),"",'Input-IS Y2'!H$279)</f>
        <v/>
      </c>
      <c r="I43" s="463" t="str">
        <f>IF(ISERROR('Input-IS Y2'!I$279),"",'Input-IS Y2'!I$279)</f>
        <v/>
      </c>
      <c r="J43" s="463" t="str">
        <f>IF(ISERROR('Input-IS Y2'!J$279),"",'Input-IS Y2'!J$279)</f>
        <v/>
      </c>
    </row>
    <row r="44" spans="1:10">
      <c r="A44" t="str">
        <f t="shared" si="0"/>
        <v>% Total Earned Income2013</v>
      </c>
      <c r="B44" s="27" t="str">
        <f t="shared" si="5"/>
        <v>% Total Earned Income</v>
      </c>
      <c r="C44" s="27">
        <f t="shared" si="6"/>
        <v>2013</v>
      </c>
      <c r="D44" s="463" t="str">
        <f>IF(ISERROR('Input-IS Y3'!D$279),"",'Input-IS Y3'!D$279)</f>
        <v/>
      </c>
      <c r="E44" s="463" t="str">
        <f>IF(ISERROR('Input-IS Y3'!E$279),"",'Input-IS Y3'!E$279)</f>
        <v/>
      </c>
      <c r="F44" s="463" t="str">
        <f>IF(ISERROR('Input-IS Y3'!F$279),"",'Input-IS Y3'!F$279)</f>
        <v/>
      </c>
      <c r="G44" s="463" t="str">
        <f>IF(ISERROR('Input-IS Y3'!G$279),"",'Input-IS Y3'!G$279)</f>
        <v/>
      </c>
      <c r="H44" s="463" t="str">
        <f>IF(ISERROR('Input-IS Y3'!H$279),"",'Input-IS Y3'!H$279)</f>
        <v/>
      </c>
      <c r="I44" s="463" t="str">
        <f>IF(ISERROR('Input-IS Y3'!I$279),"",'Input-IS Y3'!I$279)</f>
        <v/>
      </c>
      <c r="J44" s="463" t="str">
        <f>IF(ISERROR('Input-IS Y3'!J$279),"",'Input-IS Y3'!J$279)</f>
        <v/>
      </c>
    </row>
    <row r="45" spans="1:10">
      <c r="A45" t="str">
        <f t="shared" si="0"/>
        <v>% Total Earned Income2014</v>
      </c>
      <c r="B45" s="27" t="str">
        <f t="shared" si="5"/>
        <v>% Total Earned Income</v>
      </c>
      <c r="C45" s="27">
        <f t="shared" si="6"/>
        <v>2014</v>
      </c>
      <c r="D45" s="463" t="str">
        <f>IF(ISERROR('Input-IS Y4'!D$279),"",'Input-IS Y4'!D$279)</f>
        <v/>
      </c>
      <c r="E45" s="463" t="str">
        <f>IF(ISERROR('Input-IS Y4'!E$279),"",'Input-IS Y4'!E$279)</f>
        <v/>
      </c>
      <c r="F45" s="463" t="str">
        <f>IF(ISERROR('Input-IS Y4'!F$279),"",'Input-IS Y4'!F$279)</f>
        <v/>
      </c>
      <c r="G45" s="463" t="str">
        <f>IF(ISERROR('Input-IS Y4'!G$279),"",'Input-IS Y4'!G$279)</f>
        <v/>
      </c>
      <c r="H45" s="463" t="str">
        <f>IF(ISERROR('Input-IS Y4'!H$279),"",'Input-IS Y4'!H$279)</f>
        <v/>
      </c>
      <c r="I45" s="463" t="str">
        <f>IF(ISERROR('Input-IS Y4'!I$279),"",'Input-IS Y4'!I$279)</f>
        <v/>
      </c>
      <c r="J45" s="463" t="str">
        <f>IF(ISERROR('Input-IS Y4'!J$279),"",'Input-IS Y4'!J$279)</f>
        <v/>
      </c>
    </row>
    <row r="46" spans="1:10">
      <c r="A46" t="str">
        <f t="shared" si="0"/>
        <v>% Total Earned Income2015</v>
      </c>
      <c r="B46" s="27" t="str">
        <f t="shared" si="5"/>
        <v>% Total Earned Income</v>
      </c>
      <c r="C46" s="27">
        <f t="shared" si="6"/>
        <v>2015</v>
      </c>
      <c r="D46" s="463" t="str">
        <f>IF(ISERROR('Input-IS Y5'!D$279),"",'Input-IS Y5'!D$279)</f>
        <v/>
      </c>
      <c r="E46" s="463" t="str">
        <f>IF(ISERROR('Input-IS Y5'!E$279),"",'Input-IS Y5'!E$279)</f>
        <v/>
      </c>
      <c r="F46" s="463" t="str">
        <f>IF(ISERROR('Input-IS Y5'!F$279),"",'Input-IS Y5'!F$279)</f>
        <v/>
      </c>
      <c r="G46" s="463" t="str">
        <f>IF(ISERROR('Input-IS Y5'!G$279),"",'Input-IS Y5'!G$279)</f>
        <v/>
      </c>
      <c r="H46" s="463" t="str">
        <f>IF(ISERROR('Input-IS Y5'!H$279),"",'Input-IS Y5'!H$279)</f>
        <v/>
      </c>
      <c r="I46" s="463" t="str">
        <f>IF(ISERROR('Input-IS Y5'!I$279),"",'Input-IS Y5'!I$279)</f>
        <v/>
      </c>
      <c r="J46" s="463" t="str">
        <f>IF(ISERROR('Input-IS Y5'!J$279),"",'Input-IS Y5'!J$279)</f>
        <v/>
      </c>
    </row>
    <row r="47" spans="1:10">
      <c r="A47" t="str">
        <f t="shared" si="0"/>
        <v>% Total Earned Income2016</v>
      </c>
      <c r="B47" s="27" t="str">
        <f t="shared" si="5"/>
        <v>% Total Earned Income</v>
      </c>
      <c r="C47" s="27">
        <f t="shared" si="6"/>
        <v>2016</v>
      </c>
      <c r="D47" s="463" t="str">
        <f>IF(ISERROR('Input-IS Y6'!D$279),"",'Input-IS Y6'!D$279)</f>
        <v/>
      </c>
      <c r="E47" s="463" t="str">
        <f>IF(ISERROR('Input-IS Y6'!E$279),"",'Input-IS Y6'!E$279)</f>
        <v/>
      </c>
      <c r="F47" s="463" t="str">
        <f>IF(ISERROR('Input-IS Y6'!F$279),"",'Input-IS Y6'!F$279)</f>
        <v/>
      </c>
      <c r="G47" s="463" t="str">
        <f>IF(ISERROR('Input-IS Y6'!G$279),"",'Input-IS Y6'!G$279)</f>
        <v/>
      </c>
      <c r="H47" s="463" t="str">
        <f>IF(ISERROR('Input-IS Y6'!H$279),"",'Input-IS Y6'!H$279)</f>
        <v/>
      </c>
      <c r="I47" s="463" t="str">
        <f>IF(ISERROR('Input-IS Y6'!I$279),"",'Input-IS Y6'!I$279)</f>
        <v/>
      </c>
      <c r="J47" s="463" t="str">
        <f>IF(ISERROR('Input-IS Y6'!J$279),"",'Input-IS Y6'!J$279)</f>
        <v/>
      </c>
    </row>
    <row r="48" spans="1:10">
      <c r="A48" t="str">
        <f t="shared" si="0"/>
        <v>% Total Earned Income2017</v>
      </c>
      <c r="B48" s="27" t="str">
        <f t="shared" si="5"/>
        <v>% Total Earned Income</v>
      </c>
      <c r="C48" s="27">
        <f t="shared" si="6"/>
        <v>2017</v>
      </c>
      <c r="D48" s="463" t="str">
        <f>IF(ISERROR('Input-IS Y7'!D$279),"",'Input-IS Y7'!D$279)</f>
        <v/>
      </c>
      <c r="E48" s="463" t="str">
        <f>IF(ISERROR('Input-IS Y7'!E$279),"",'Input-IS Y7'!E$279)</f>
        <v/>
      </c>
      <c r="F48" s="463" t="str">
        <f>IF(ISERROR('Input-IS Y7'!F$279),"",'Input-IS Y7'!F$279)</f>
        <v/>
      </c>
      <c r="G48" s="463" t="str">
        <f>IF(ISERROR('Input-IS Y7'!G$279),"",'Input-IS Y7'!G$279)</f>
        <v/>
      </c>
      <c r="H48" s="463" t="str">
        <f>IF(ISERROR('Input-IS Y7'!H$279),"",'Input-IS Y7'!H$279)</f>
        <v/>
      </c>
      <c r="I48" s="463" t="str">
        <f>IF(ISERROR('Input-IS Y7'!I$279),"",'Input-IS Y7'!I$279)</f>
        <v/>
      </c>
      <c r="J48" s="463" t="str">
        <f>IF(ISERROR('Input-IS Y7'!J$279),"",'Input-IS Y7'!J$279)</f>
        <v/>
      </c>
    </row>
    <row r="49" spans="1:10">
      <c r="A49" t="str">
        <f t="shared" si="0"/>
        <v>% Total Earned Income2018</v>
      </c>
      <c r="B49" s="27" t="str">
        <f t="shared" si="5"/>
        <v>% Total Earned Income</v>
      </c>
      <c r="C49" s="27">
        <f t="shared" si="6"/>
        <v>2018</v>
      </c>
      <c r="D49" s="463" t="str">
        <f>IF(ISERROR('Input-IS Y8'!D$279),"",'Input-IS Y8'!D$279)</f>
        <v/>
      </c>
      <c r="E49" s="463" t="str">
        <f>IF(ISERROR('Input-IS Y8'!E$279),"",'Input-IS Y8'!E$279)</f>
        <v/>
      </c>
      <c r="F49" s="463" t="str">
        <f>IF(ISERROR('Input-IS Y8'!F$279),"",'Input-IS Y8'!F$279)</f>
        <v/>
      </c>
      <c r="G49" s="463" t="str">
        <f>IF(ISERROR('Input-IS Y8'!G$279),"",'Input-IS Y8'!G$279)</f>
        <v/>
      </c>
      <c r="H49" s="463" t="str">
        <f>IF(ISERROR('Input-IS Y8'!H$279),"",'Input-IS Y8'!H$279)</f>
        <v/>
      </c>
      <c r="I49" s="463" t="str">
        <f>IF(ISERROR('Input-IS Y8'!I$279),"",'Input-IS Y8'!I$279)</f>
        <v/>
      </c>
      <c r="J49" s="463" t="str">
        <f>IF(ISERROR('Input-IS Y8'!J$279),"",'Input-IS Y8'!J$279)</f>
        <v/>
      </c>
    </row>
    <row r="50" spans="1:10">
      <c r="A50" t="str">
        <f t="shared" si="0"/>
        <v>% Total Earned Income2019</v>
      </c>
      <c r="B50" s="27" t="str">
        <f t="shared" si="5"/>
        <v>% Total Earned Income</v>
      </c>
      <c r="C50" s="27">
        <f t="shared" si="6"/>
        <v>2019</v>
      </c>
      <c r="D50" s="463" t="str">
        <f>IF(ISERROR('Input-IS Y9'!D$279),"",'Input-IS Y9'!D$279)</f>
        <v/>
      </c>
      <c r="E50" s="463" t="str">
        <f>IF(ISERROR('Input-IS Y9'!E$279),"",'Input-IS Y9'!E$279)</f>
        <v/>
      </c>
      <c r="F50" s="463" t="str">
        <f>IF(ISERROR('Input-IS Y9'!F$279),"",'Input-IS Y9'!F$279)</f>
        <v/>
      </c>
      <c r="G50" s="463" t="str">
        <f>IF(ISERROR('Input-IS Y9'!G$279),"",'Input-IS Y9'!G$279)</f>
        <v/>
      </c>
      <c r="H50" s="463" t="str">
        <f>IF(ISERROR('Input-IS Y9'!H$279),"",'Input-IS Y9'!H$279)</f>
        <v/>
      </c>
      <c r="I50" s="463" t="str">
        <f>IF(ISERROR('Input-IS Y9'!I$279),"",'Input-IS Y9'!I$279)</f>
        <v/>
      </c>
      <c r="J50" s="463" t="str">
        <f>IF(ISERROR('Input-IS Y9'!J$279),"",'Input-IS Y9'!J$279)</f>
        <v/>
      </c>
    </row>
    <row r="51" spans="1:10">
      <c r="A51" t="str">
        <f t="shared" si="0"/>
        <v>% Total Earned Income2020</v>
      </c>
      <c r="B51" s="27" t="str">
        <f t="shared" si="5"/>
        <v>% Total Earned Income</v>
      </c>
      <c r="C51" s="27">
        <f t="shared" si="6"/>
        <v>2020</v>
      </c>
      <c r="D51" s="463" t="str">
        <f>IF(ISERROR('Input-IS Y10'!D$279),"",'Input-IS Y10'!D$279)</f>
        <v/>
      </c>
      <c r="E51" s="463" t="str">
        <f>IF(ISERROR('Input-IS Y10'!E$279),"",'Input-IS Y10'!E$279)</f>
        <v/>
      </c>
      <c r="F51" s="463" t="str">
        <f>IF(ISERROR('Input-IS Y10'!F$279),"",'Input-IS Y10'!F$279)</f>
        <v/>
      </c>
      <c r="G51" s="463" t="str">
        <f>IF(ISERROR('Input-IS Y10'!G$279),"",'Input-IS Y10'!G$279)</f>
        <v/>
      </c>
      <c r="H51" s="463" t="str">
        <f>IF(ISERROR('Input-IS Y10'!H$279),"",'Input-IS Y10'!H$279)</f>
        <v/>
      </c>
      <c r="I51" s="463" t="str">
        <f>IF(ISERROR('Input-IS Y10'!I$279),"",'Input-IS Y10'!I$279)</f>
        <v/>
      </c>
      <c r="J51" s="463" t="str">
        <f>IF(ISERROR('Input-IS Y10'!J$279),"",'Input-IS Y10'!J$279)</f>
        <v/>
      </c>
    </row>
    <row r="52" spans="1:10">
      <c r="A52" t="str">
        <f>B52&amp;C52</f>
        <v>% Total Earned Income2021</v>
      </c>
      <c r="B52" s="27" t="str">
        <f t="shared" si="5"/>
        <v>% Total Earned Income</v>
      </c>
      <c r="C52" s="27">
        <f t="shared" si="6"/>
        <v>2021</v>
      </c>
      <c r="D52" s="463" t="str">
        <f>IF(ISERROR('Input-IS Y11'!D$279),"",'Input-IS Y11'!D$279)</f>
        <v/>
      </c>
      <c r="E52" s="463" t="str">
        <f>IF(ISERROR('Input-IS Y11'!E$279),"",'Input-IS Y11'!E$279)</f>
        <v/>
      </c>
      <c r="F52" s="463" t="str">
        <f>IF(ISERROR('Input-IS Y11'!F$279),"",'Input-IS Y11'!F$279)</f>
        <v/>
      </c>
      <c r="G52" s="463" t="str">
        <f>IF(ISERROR('Input-IS Y11'!G$279),"",'Input-IS Y11'!G$279)</f>
        <v/>
      </c>
      <c r="H52" s="463" t="str">
        <f>IF(ISERROR('Input-IS Y11'!H$279),"",'Input-IS Y11'!H$279)</f>
        <v/>
      </c>
      <c r="I52" s="463" t="str">
        <f>IF(ISERROR('Input-IS Y11'!I$279),"",'Input-IS Y11'!I$279)</f>
        <v/>
      </c>
      <c r="J52" s="463" t="str">
        <f>IF(ISERROR('Input-IS Y11'!J$279),"",'Input-IS Y11'!J$279)</f>
        <v/>
      </c>
    </row>
    <row r="53" spans="1:10">
      <c r="A53" t="str">
        <f t="shared" si="0"/>
        <v>02011</v>
      </c>
      <c r="B53" s="27">
        <f>$C$5</f>
        <v>0</v>
      </c>
      <c r="C53" s="27">
        <f>B2</f>
        <v>2011</v>
      </c>
      <c r="D53" s="463" t="str">
        <f>IF(ISERROR('Input-IS Y1'!D$283),"",'Input-IS Y1'!D$283)</f>
        <v/>
      </c>
      <c r="E53" s="463" t="str">
        <f>IF(ISERROR('Input-IS Y1'!E$283),"",'Input-IS Y1'!E$283)</f>
        <v/>
      </c>
      <c r="F53" s="463" t="str">
        <f>IF(ISERROR('Input-IS Y1'!F$283),"",'Input-IS Y1'!F$283)</f>
        <v/>
      </c>
      <c r="G53" s="463" t="str">
        <f>IF(ISERROR('Input-IS Y1'!G$283),"",'Input-IS Y1'!G$283)</f>
        <v/>
      </c>
      <c r="H53" s="463" t="str">
        <f>IF(ISERROR('Input-IS Y1'!H$283),"",'Input-IS Y1'!H$283)</f>
        <v/>
      </c>
      <c r="I53" s="463" t="str">
        <f>IF(ISERROR('Input-IS Y1'!I$283),"",'Input-IS Y1'!I$283)</f>
        <v/>
      </c>
      <c r="J53" s="463" t="str">
        <f>IF(ISERROR('Input-IS Y1'!J$283),"",'Input-IS Y1'!J$283)</f>
        <v/>
      </c>
    </row>
    <row r="54" spans="1:10">
      <c r="A54" t="str">
        <f t="shared" si="0"/>
        <v>02012</v>
      </c>
      <c r="B54" s="27">
        <f t="shared" ref="B54:B63" si="7">$C$5</f>
        <v>0</v>
      </c>
      <c r="C54" s="27">
        <f t="shared" ref="C54:C63" si="8">B3</f>
        <v>2012</v>
      </c>
      <c r="D54" s="463" t="str">
        <f>IF(ISERROR('Input-IS Y2'!D$283),"",'Input-IS Y2'!D$283)</f>
        <v/>
      </c>
      <c r="E54" s="463" t="str">
        <f>IF(ISERROR('Input-IS Y2'!E$283),"",'Input-IS Y2'!E$283)</f>
        <v/>
      </c>
      <c r="F54" s="463" t="str">
        <f>IF(ISERROR('Input-IS Y2'!F$283),"",'Input-IS Y2'!F$283)</f>
        <v/>
      </c>
      <c r="G54" s="463" t="str">
        <f>IF(ISERROR('Input-IS Y2'!G$283),"",'Input-IS Y2'!G$283)</f>
        <v/>
      </c>
      <c r="H54" s="463" t="str">
        <f>IF(ISERROR('Input-IS Y2'!H$283),"",'Input-IS Y2'!H$283)</f>
        <v/>
      </c>
      <c r="I54" s="463" t="str">
        <f>IF(ISERROR('Input-IS Y2'!I$283),"",'Input-IS Y2'!I$283)</f>
        <v/>
      </c>
      <c r="J54" s="463" t="str">
        <f>IF(ISERROR('Input-IS Y2'!J$283),"",'Input-IS Y2'!J$283)</f>
        <v/>
      </c>
    </row>
    <row r="55" spans="1:10">
      <c r="A55" t="str">
        <f t="shared" si="0"/>
        <v>02013</v>
      </c>
      <c r="B55" s="27">
        <f t="shared" si="7"/>
        <v>0</v>
      </c>
      <c r="C55" s="27">
        <f t="shared" si="8"/>
        <v>2013</v>
      </c>
      <c r="D55" s="463" t="str">
        <f>IF(ISERROR('Input-IS Y3'!D$283),"",'Input-IS Y3'!D$283)</f>
        <v/>
      </c>
      <c r="E55" s="463" t="str">
        <f>IF(ISERROR('Input-IS Y3'!E$283),"",'Input-IS Y3'!E$283)</f>
        <v/>
      </c>
      <c r="F55" s="463" t="str">
        <f>IF(ISERROR('Input-IS Y3'!F$283),"",'Input-IS Y3'!F$283)</f>
        <v/>
      </c>
      <c r="G55" s="463" t="str">
        <f>IF(ISERROR('Input-IS Y3'!G$283),"",'Input-IS Y3'!G$283)</f>
        <v/>
      </c>
      <c r="H55" s="463" t="str">
        <f>IF(ISERROR('Input-IS Y3'!H$283),"",'Input-IS Y3'!H$283)</f>
        <v/>
      </c>
      <c r="I55" s="463" t="str">
        <f>IF(ISERROR('Input-IS Y3'!I$283),"",'Input-IS Y3'!I$283)</f>
        <v/>
      </c>
      <c r="J55" s="463" t="str">
        <f>IF(ISERROR('Input-IS Y3'!J$283),"",'Input-IS Y3'!J$283)</f>
        <v/>
      </c>
    </row>
    <row r="56" spans="1:10">
      <c r="A56" t="str">
        <f t="shared" si="0"/>
        <v>02014</v>
      </c>
      <c r="B56" s="27">
        <f t="shared" si="7"/>
        <v>0</v>
      </c>
      <c r="C56" s="27">
        <f t="shared" si="8"/>
        <v>2014</v>
      </c>
      <c r="D56" s="463" t="str">
        <f>IF(ISERROR('Input-IS Y4'!D$283),"",'Input-IS Y4'!D$283)</f>
        <v/>
      </c>
      <c r="E56" s="463" t="str">
        <f>IF(ISERROR('Input-IS Y4'!E$283),"",'Input-IS Y4'!E$283)</f>
        <v/>
      </c>
      <c r="F56" s="463" t="str">
        <f>IF(ISERROR('Input-IS Y4'!F$283),"",'Input-IS Y4'!F$283)</f>
        <v/>
      </c>
      <c r="G56" s="463" t="str">
        <f>IF(ISERROR('Input-IS Y4'!G$283),"",'Input-IS Y4'!G$283)</f>
        <v/>
      </c>
      <c r="H56" s="463" t="str">
        <f>IF(ISERROR('Input-IS Y4'!H$283),"",'Input-IS Y4'!H$283)</f>
        <v/>
      </c>
      <c r="I56" s="463" t="str">
        <f>IF(ISERROR('Input-IS Y4'!I$283),"",'Input-IS Y4'!I$283)</f>
        <v/>
      </c>
      <c r="J56" s="463" t="str">
        <f>IF(ISERROR('Input-IS Y4'!J$283),"",'Input-IS Y4'!J$283)</f>
        <v/>
      </c>
    </row>
    <row r="57" spans="1:10">
      <c r="A57" t="str">
        <f t="shared" si="0"/>
        <v>02015</v>
      </c>
      <c r="B57" s="27">
        <f t="shared" si="7"/>
        <v>0</v>
      </c>
      <c r="C57" s="27">
        <f t="shared" si="8"/>
        <v>2015</v>
      </c>
      <c r="D57" s="463" t="str">
        <f>IF(ISERROR('Input-IS Y5'!D$283),"",'Input-IS Y5'!D$283)</f>
        <v/>
      </c>
      <c r="E57" s="463" t="str">
        <f>IF(ISERROR('Input-IS Y5'!E$283),"",'Input-IS Y5'!E$283)</f>
        <v/>
      </c>
      <c r="F57" s="463" t="str">
        <f>IF(ISERROR('Input-IS Y5'!F$283),"",'Input-IS Y5'!F$283)</f>
        <v/>
      </c>
      <c r="G57" s="463" t="str">
        <f>IF(ISERROR('Input-IS Y5'!G$283),"",'Input-IS Y5'!G$283)</f>
        <v/>
      </c>
      <c r="H57" s="463" t="str">
        <f>IF(ISERROR('Input-IS Y5'!H$283),"",'Input-IS Y5'!H$283)</f>
        <v/>
      </c>
      <c r="I57" s="463" t="str">
        <f>IF(ISERROR('Input-IS Y5'!I$283),"",'Input-IS Y5'!I$283)</f>
        <v/>
      </c>
      <c r="J57" s="463" t="str">
        <f>IF(ISERROR('Input-IS Y5'!J$283),"",'Input-IS Y5'!J$283)</f>
        <v/>
      </c>
    </row>
    <row r="58" spans="1:10">
      <c r="A58" t="str">
        <f t="shared" si="0"/>
        <v>02016</v>
      </c>
      <c r="B58" s="27">
        <f t="shared" si="7"/>
        <v>0</v>
      </c>
      <c r="C58" s="27">
        <f t="shared" si="8"/>
        <v>2016</v>
      </c>
      <c r="D58" s="463" t="str">
        <f>IF(ISERROR('Input-IS Y6'!D$283),"",'Input-IS Y6'!D$283)</f>
        <v/>
      </c>
      <c r="E58" s="463" t="str">
        <f>IF(ISERROR('Input-IS Y6'!E$283),"",'Input-IS Y6'!E$283)</f>
        <v/>
      </c>
      <c r="F58" s="463" t="str">
        <f>IF(ISERROR('Input-IS Y6'!F$283),"",'Input-IS Y6'!F$283)</f>
        <v/>
      </c>
      <c r="G58" s="463" t="str">
        <f>IF(ISERROR('Input-IS Y6'!G$283),"",'Input-IS Y6'!G$283)</f>
        <v/>
      </c>
      <c r="H58" s="463" t="str">
        <f>IF(ISERROR('Input-IS Y6'!H$283),"",'Input-IS Y6'!H$283)</f>
        <v/>
      </c>
      <c r="I58" s="463" t="str">
        <f>IF(ISERROR('Input-IS Y6'!I$283),"",'Input-IS Y6'!I$283)</f>
        <v/>
      </c>
      <c r="J58" s="463" t="str">
        <f>IF(ISERROR('Input-IS Y6'!J$283),"",'Input-IS Y6'!J$283)</f>
        <v/>
      </c>
    </row>
    <row r="59" spans="1:10">
      <c r="A59" t="str">
        <f t="shared" si="0"/>
        <v>02017</v>
      </c>
      <c r="B59" s="27">
        <f t="shared" si="7"/>
        <v>0</v>
      </c>
      <c r="C59" s="27">
        <f t="shared" si="8"/>
        <v>2017</v>
      </c>
      <c r="D59" s="463" t="str">
        <f>IF(ISERROR('Input-IS Y7'!D$283),"",'Input-IS Y7'!D$283)</f>
        <v/>
      </c>
      <c r="E59" s="463" t="str">
        <f>IF(ISERROR('Input-IS Y7'!E$283),"",'Input-IS Y7'!E$283)</f>
        <v/>
      </c>
      <c r="F59" s="463" t="str">
        <f>IF(ISERROR('Input-IS Y7'!F$283),"",'Input-IS Y7'!F$283)</f>
        <v/>
      </c>
      <c r="G59" s="463" t="str">
        <f>IF(ISERROR('Input-IS Y7'!G$283),"",'Input-IS Y7'!G$283)</f>
        <v/>
      </c>
      <c r="H59" s="463" t="str">
        <f>IF(ISERROR('Input-IS Y7'!H$283),"",'Input-IS Y7'!H$283)</f>
        <v/>
      </c>
      <c r="I59" s="463" t="str">
        <f>IF(ISERROR('Input-IS Y7'!I$283),"",'Input-IS Y7'!I$283)</f>
        <v/>
      </c>
      <c r="J59" s="463" t="str">
        <f>IF(ISERROR('Input-IS Y7'!J$283),"",'Input-IS Y7'!J$283)</f>
        <v/>
      </c>
    </row>
    <row r="60" spans="1:10">
      <c r="A60" t="str">
        <f t="shared" si="0"/>
        <v>02018</v>
      </c>
      <c r="B60" s="27">
        <f t="shared" si="7"/>
        <v>0</v>
      </c>
      <c r="C60" s="27">
        <f t="shared" si="8"/>
        <v>2018</v>
      </c>
      <c r="D60" s="463" t="str">
        <f>IF(ISERROR('Input-IS Y8'!D$283),"",'Input-IS Y8'!D$283)</f>
        <v/>
      </c>
      <c r="E60" s="463" t="str">
        <f>IF(ISERROR('Input-IS Y8'!E$283),"",'Input-IS Y8'!E$283)</f>
        <v/>
      </c>
      <c r="F60" s="463" t="str">
        <f>IF(ISERROR('Input-IS Y8'!F$283),"",'Input-IS Y8'!F$283)</f>
        <v/>
      </c>
      <c r="G60" s="463" t="str">
        <f>IF(ISERROR('Input-IS Y8'!G$283),"",'Input-IS Y8'!G$283)</f>
        <v/>
      </c>
      <c r="H60" s="463" t="str">
        <f>IF(ISERROR('Input-IS Y8'!H$283),"",'Input-IS Y8'!H$283)</f>
        <v/>
      </c>
      <c r="I60" s="463" t="str">
        <f>IF(ISERROR('Input-IS Y8'!I$283),"",'Input-IS Y8'!I$283)</f>
        <v/>
      </c>
      <c r="J60" s="463" t="str">
        <f>IF(ISERROR('Input-IS Y8'!J$283),"",'Input-IS Y8'!J$283)</f>
        <v/>
      </c>
    </row>
    <row r="61" spans="1:10">
      <c r="A61" t="str">
        <f t="shared" si="0"/>
        <v>02019</v>
      </c>
      <c r="B61" s="27">
        <f t="shared" si="7"/>
        <v>0</v>
      </c>
      <c r="C61" s="27">
        <f t="shared" si="8"/>
        <v>2019</v>
      </c>
      <c r="D61" s="463" t="str">
        <f>IF(ISERROR('Input-IS Y9'!D$283),"",'Input-IS Y9'!D$283)</f>
        <v/>
      </c>
      <c r="E61" s="463" t="str">
        <f>IF(ISERROR('Input-IS Y9'!E$283),"",'Input-IS Y9'!E$283)</f>
        <v/>
      </c>
      <c r="F61" s="463" t="str">
        <f>IF(ISERROR('Input-IS Y9'!F$283),"",'Input-IS Y9'!F$283)</f>
        <v/>
      </c>
      <c r="G61" s="463" t="str">
        <f>IF(ISERROR('Input-IS Y9'!G$283),"",'Input-IS Y9'!G$283)</f>
        <v/>
      </c>
      <c r="H61" s="463" t="str">
        <f>IF(ISERROR('Input-IS Y9'!H$283),"",'Input-IS Y9'!H$283)</f>
        <v/>
      </c>
      <c r="I61" s="463" t="str">
        <f>IF(ISERROR('Input-IS Y9'!I$283),"",'Input-IS Y9'!I$283)</f>
        <v/>
      </c>
      <c r="J61" s="463" t="str">
        <f>IF(ISERROR('Input-IS Y9'!J$283),"",'Input-IS Y9'!J$283)</f>
        <v/>
      </c>
    </row>
    <row r="62" spans="1:10">
      <c r="A62" t="str">
        <f t="shared" si="0"/>
        <v>02020</v>
      </c>
      <c r="B62" s="27">
        <f t="shared" si="7"/>
        <v>0</v>
      </c>
      <c r="C62" s="27">
        <f t="shared" si="8"/>
        <v>2020</v>
      </c>
      <c r="D62" s="463" t="str">
        <f>IF(ISERROR('Input-IS Y10'!D$283),"",'Input-IS Y10'!D$283)</f>
        <v/>
      </c>
      <c r="E62" s="463" t="str">
        <f>IF(ISERROR('Input-IS Y10'!E$283),"",'Input-IS Y10'!E$283)</f>
        <v/>
      </c>
      <c r="F62" s="463" t="str">
        <f>IF(ISERROR('Input-IS Y10'!F$283),"",'Input-IS Y10'!F$283)</f>
        <v/>
      </c>
      <c r="G62" s="463" t="str">
        <f>IF(ISERROR('Input-IS Y10'!G$283),"",'Input-IS Y10'!G$283)</f>
        <v/>
      </c>
      <c r="H62" s="463" t="str">
        <f>IF(ISERROR('Input-IS Y10'!H$283),"",'Input-IS Y10'!H$283)</f>
        <v/>
      </c>
      <c r="I62" s="463" t="str">
        <f>IF(ISERROR('Input-IS Y10'!I$283),"",'Input-IS Y10'!I$283)</f>
        <v/>
      </c>
      <c r="J62" s="463" t="str">
        <f>IF(ISERROR('Input-IS Y10'!J$283),"",'Input-IS Y10'!J$283)</f>
        <v/>
      </c>
    </row>
    <row r="63" spans="1:10">
      <c r="A63" t="str">
        <f>B63&amp;C63</f>
        <v>02021</v>
      </c>
      <c r="B63" s="27">
        <f t="shared" si="7"/>
        <v>0</v>
      </c>
      <c r="C63" s="27">
        <f t="shared" si="8"/>
        <v>2021</v>
      </c>
      <c r="D63" s="463" t="str">
        <f>IF(ISERROR('Input-IS Y11'!D$283),"",'Input-IS Y11'!D$283)</f>
        <v/>
      </c>
      <c r="E63" s="463" t="str">
        <f>IF(ISERROR('Input-IS Y11'!E$283),"",'Input-IS Y11'!E$283)</f>
        <v/>
      </c>
      <c r="F63" s="463" t="str">
        <f>IF(ISERROR('Input-IS Y11'!F$283),"",'Input-IS Y11'!F$283)</f>
        <v/>
      </c>
      <c r="G63" s="463" t="str">
        <f>IF(ISERROR('Input-IS Y11'!G$283),"",'Input-IS Y11'!G$283)</f>
        <v/>
      </c>
      <c r="H63" s="463" t="str">
        <f>IF(ISERROR('Input-IS Y11'!H$283),"",'Input-IS Y11'!H$283)</f>
        <v/>
      </c>
      <c r="I63" s="463" t="str">
        <f>IF(ISERROR('Input-IS Y11'!I$283),"",'Input-IS Y11'!I$283)</f>
        <v/>
      </c>
      <c r="J63" s="463" t="str">
        <f>IF(ISERROR('Input-IS Y11'!J$283),"",'Input-IS Y11'!J$283)</f>
        <v/>
      </c>
    </row>
    <row r="67" spans="1:10">
      <c r="A67" s="28" t="s">
        <v>58</v>
      </c>
      <c r="C67" t="s">
        <v>49</v>
      </c>
      <c r="D67">
        <v>4</v>
      </c>
      <c r="E67">
        <v>5</v>
      </c>
      <c r="F67">
        <v>6</v>
      </c>
      <c r="G67">
        <v>7</v>
      </c>
      <c r="H67">
        <v>8</v>
      </c>
      <c r="I67">
        <v>9</v>
      </c>
      <c r="J67">
        <v>10</v>
      </c>
    </row>
    <row r="68" spans="1:10" ht="25.5">
      <c r="C68" s="26" t="s">
        <v>24</v>
      </c>
      <c r="D68" s="21" t="str">
        <f>D19</f>
        <v>Training</v>
      </c>
      <c r="E68" s="21" t="str">
        <f t="shared" ref="E68:J68" si="9">E19</f>
        <v>Conference</v>
      </c>
      <c r="F68" s="21" t="str">
        <f t="shared" si="9"/>
        <v>Research</v>
      </c>
      <c r="G68" s="21" t="str">
        <f t="shared" si="9"/>
        <v>Publications</v>
      </c>
      <c r="H68" s="21" t="str">
        <f t="shared" si="9"/>
        <v/>
      </c>
      <c r="I68" s="21" t="str">
        <f t="shared" si="9"/>
        <v/>
      </c>
      <c r="J68" s="21" t="str">
        <f t="shared" si="9"/>
        <v/>
      </c>
    </row>
    <row r="69" spans="1:10">
      <c r="A69" t="str">
        <f t="shared" ref="A69:A111" si="10">B69&amp;C69</f>
        <v>Total Income2011</v>
      </c>
      <c r="B69" s="27" t="s">
        <v>7</v>
      </c>
      <c r="C69" s="27">
        <f>B2</f>
        <v>2011</v>
      </c>
      <c r="D69" s="633">
        <f>IF(ISERROR('Input-IS Y1'!D$276),"",'Input-IS Y1'!D$276)</f>
        <v>0</v>
      </c>
      <c r="E69" s="633">
        <f>IF(ISERROR('Input-IS Y1'!E$276),"",'Input-IS Y1'!E$276)</f>
        <v>0</v>
      </c>
      <c r="F69" s="633">
        <f>IF(ISERROR('Input-IS Y1'!F$276),"",'Input-IS Y1'!F$276)</f>
        <v>0</v>
      </c>
      <c r="G69" s="633">
        <f>IF(ISERROR('Input-IS Y1'!G$276),"",'Input-IS Y1'!G$276)</f>
        <v>0</v>
      </c>
      <c r="H69" s="633">
        <f>IF(ISERROR('Input-IS Y1'!H$276),"",'Input-IS Y1'!H$276)</f>
        <v>0</v>
      </c>
      <c r="I69" s="633">
        <f>IF(ISERROR('Input-IS Y1'!I$276),"",'Input-IS Y1'!I$276)</f>
        <v>0</v>
      </c>
      <c r="J69" s="633">
        <f>IF(ISERROR('Input-IS Y1'!J$276),"",'Input-IS Y1'!J$276)</f>
        <v>0</v>
      </c>
    </row>
    <row r="70" spans="1:10">
      <c r="A70" t="str">
        <f t="shared" si="10"/>
        <v>Total Income2012</v>
      </c>
      <c r="B70" s="27" t="str">
        <f t="shared" ref="B70:B79" si="11">B69</f>
        <v>Total Income</v>
      </c>
      <c r="C70" s="27">
        <f t="shared" ref="C70:C79" si="12">B3</f>
        <v>2012</v>
      </c>
      <c r="D70" s="633">
        <f>IF(ISERROR('Input-IS Y2'!D$276),"",'Input-IS Y2'!D$276)</f>
        <v>0</v>
      </c>
      <c r="E70" s="633">
        <f>IF(ISERROR('Input-IS Y2'!E$276),"",'Input-IS Y2'!E$276)</f>
        <v>0</v>
      </c>
      <c r="F70" s="633">
        <f>IF(ISERROR('Input-IS Y2'!F$276),"",'Input-IS Y2'!F$276)</f>
        <v>0</v>
      </c>
      <c r="G70" s="633">
        <f>IF(ISERROR('Input-IS Y2'!G$276),"",'Input-IS Y2'!G$276)</f>
        <v>0</v>
      </c>
      <c r="H70" s="633">
        <f>IF(ISERROR('Input-IS Y2'!H$276),"",'Input-IS Y2'!H$276)</f>
        <v>0</v>
      </c>
      <c r="I70" s="633">
        <f>IF(ISERROR('Input-IS Y2'!I$276),"",'Input-IS Y2'!I$276)</f>
        <v>0</v>
      </c>
      <c r="J70" s="633">
        <f>IF(ISERROR('Input-IS Y2'!J$276),"",'Input-IS Y2'!J$276)</f>
        <v>0</v>
      </c>
    </row>
    <row r="71" spans="1:10">
      <c r="A71" t="str">
        <f t="shared" si="10"/>
        <v>Total Income2013</v>
      </c>
      <c r="B71" s="27" t="str">
        <f t="shared" si="11"/>
        <v>Total Income</v>
      </c>
      <c r="C71" s="27">
        <f t="shared" si="12"/>
        <v>2013</v>
      </c>
      <c r="D71" s="633">
        <f>IF(ISERROR('Input-IS Y3'!D$276),"",'Input-IS Y3'!D$276)</f>
        <v>0</v>
      </c>
      <c r="E71" s="633">
        <f>IF(ISERROR('Input-IS Y3'!E$276),"",'Input-IS Y3'!E$276)</f>
        <v>0</v>
      </c>
      <c r="F71" s="633">
        <f>IF(ISERROR('Input-IS Y3'!F$276),"",'Input-IS Y3'!F$276)</f>
        <v>0</v>
      </c>
      <c r="G71" s="633">
        <f>IF(ISERROR('Input-IS Y3'!G$276),"",'Input-IS Y3'!G$276)</f>
        <v>0</v>
      </c>
      <c r="H71" s="633">
        <f>IF(ISERROR('Input-IS Y3'!H$276),"",'Input-IS Y3'!H$276)</f>
        <v>0</v>
      </c>
      <c r="I71" s="633">
        <f>IF(ISERROR('Input-IS Y3'!I$276),"",'Input-IS Y3'!I$276)</f>
        <v>0</v>
      </c>
      <c r="J71" s="633">
        <f>IF(ISERROR('Input-IS Y3'!J$276),"",'Input-IS Y3'!J$276)</f>
        <v>0</v>
      </c>
    </row>
    <row r="72" spans="1:10">
      <c r="A72" t="str">
        <f t="shared" si="10"/>
        <v>Total Income2014</v>
      </c>
      <c r="B72" s="27" t="str">
        <f t="shared" si="11"/>
        <v>Total Income</v>
      </c>
      <c r="C72" s="27">
        <f t="shared" si="12"/>
        <v>2014</v>
      </c>
      <c r="D72" s="633">
        <f>IF(ISERROR('Input-IS Y4'!D$276),"",'Input-IS Y4'!D$276)</f>
        <v>0</v>
      </c>
      <c r="E72" s="633">
        <f>IF(ISERROR('Input-IS Y4'!E$276),"",'Input-IS Y4'!E$276)</f>
        <v>0</v>
      </c>
      <c r="F72" s="633">
        <f>IF(ISERROR('Input-IS Y4'!F$276),"",'Input-IS Y4'!F$276)</f>
        <v>0</v>
      </c>
      <c r="G72" s="633">
        <f>IF(ISERROR('Input-IS Y4'!G$276),"",'Input-IS Y4'!G$276)</f>
        <v>0</v>
      </c>
      <c r="H72" s="633">
        <f>IF(ISERROR('Input-IS Y4'!H$276),"",'Input-IS Y4'!H$276)</f>
        <v>0</v>
      </c>
      <c r="I72" s="633">
        <f>IF(ISERROR('Input-IS Y4'!I$276),"",'Input-IS Y4'!I$276)</f>
        <v>0</v>
      </c>
      <c r="J72" s="633">
        <f>IF(ISERROR('Input-IS Y4'!J$276),"",'Input-IS Y4'!J$276)</f>
        <v>0</v>
      </c>
    </row>
    <row r="73" spans="1:10">
      <c r="A73" t="str">
        <f t="shared" si="10"/>
        <v>Total Income2015</v>
      </c>
      <c r="B73" s="27" t="str">
        <f t="shared" si="11"/>
        <v>Total Income</v>
      </c>
      <c r="C73" s="27">
        <f t="shared" si="12"/>
        <v>2015</v>
      </c>
      <c r="D73" s="633">
        <f>IF(ISERROR('Input-IS Y5'!D$276),"",'Input-IS Y5'!D$276)</f>
        <v>0</v>
      </c>
      <c r="E73" s="633">
        <f>IF(ISERROR('Input-IS Y5'!E$276),"",'Input-IS Y5'!E$276)</f>
        <v>0</v>
      </c>
      <c r="F73" s="633">
        <f>IF(ISERROR('Input-IS Y5'!F$276),"",'Input-IS Y5'!F$276)</f>
        <v>0</v>
      </c>
      <c r="G73" s="633">
        <f>IF(ISERROR('Input-IS Y5'!G$276),"",'Input-IS Y5'!G$276)</f>
        <v>0</v>
      </c>
      <c r="H73" s="633">
        <f>IF(ISERROR('Input-IS Y5'!H$276),"",'Input-IS Y5'!H$276)</f>
        <v>0</v>
      </c>
      <c r="I73" s="633">
        <f>IF(ISERROR('Input-IS Y5'!I$276),"",'Input-IS Y5'!I$276)</f>
        <v>0</v>
      </c>
      <c r="J73" s="633">
        <f>IF(ISERROR('Input-IS Y5'!J$276),"",'Input-IS Y5'!J$276)</f>
        <v>0</v>
      </c>
    </row>
    <row r="74" spans="1:10">
      <c r="A74" t="str">
        <f t="shared" si="10"/>
        <v>Total Income2016</v>
      </c>
      <c r="B74" s="27" t="str">
        <f t="shared" si="11"/>
        <v>Total Income</v>
      </c>
      <c r="C74" s="27">
        <f t="shared" si="12"/>
        <v>2016</v>
      </c>
      <c r="D74" s="633">
        <f>IF(ISERROR('Input-IS Y6'!D$276),"",'Input-IS Y6'!D$276)</f>
        <v>0</v>
      </c>
      <c r="E74" s="633">
        <f>IF(ISERROR('Input-IS Y6'!E$276),"",'Input-IS Y6'!E$276)</f>
        <v>0</v>
      </c>
      <c r="F74" s="633">
        <f>IF(ISERROR('Input-IS Y6'!F$276),"",'Input-IS Y6'!F$276)</f>
        <v>0</v>
      </c>
      <c r="G74" s="633">
        <f>IF(ISERROR('Input-IS Y6'!G$276),"",'Input-IS Y6'!G$276)</f>
        <v>0</v>
      </c>
      <c r="H74" s="633">
        <f>IF(ISERROR('Input-IS Y6'!H$276),"",'Input-IS Y6'!H$276)</f>
        <v>0</v>
      </c>
      <c r="I74" s="633">
        <f>IF(ISERROR('Input-IS Y6'!I$276),"",'Input-IS Y6'!I$276)</f>
        <v>0</v>
      </c>
      <c r="J74" s="633">
        <f>IF(ISERROR('Input-IS Y6'!J$276),"",'Input-IS Y6'!J$276)</f>
        <v>0</v>
      </c>
    </row>
    <row r="75" spans="1:10">
      <c r="A75" t="str">
        <f t="shared" si="10"/>
        <v>Total Income2017</v>
      </c>
      <c r="B75" s="27" t="str">
        <f t="shared" si="11"/>
        <v>Total Income</v>
      </c>
      <c r="C75" s="27">
        <f t="shared" si="12"/>
        <v>2017</v>
      </c>
      <c r="D75" s="633">
        <f>IF(ISERROR('Input-IS Y7'!D$276),"",'Input-IS Y7'!D$276)</f>
        <v>0</v>
      </c>
      <c r="E75" s="633">
        <f>IF(ISERROR('Input-IS Y7'!E$276),"",'Input-IS Y7'!E$276)</f>
        <v>0</v>
      </c>
      <c r="F75" s="633">
        <f>IF(ISERROR('Input-IS Y7'!F$276),"",'Input-IS Y7'!F$276)</f>
        <v>0</v>
      </c>
      <c r="G75" s="633">
        <f>IF(ISERROR('Input-IS Y7'!G$276),"",'Input-IS Y7'!G$276)</f>
        <v>0</v>
      </c>
      <c r="H75" s="633">
        <f>IF(ISERROR('Input-IS Y7'!H$276),"",'Input-IS Y7'!H$276)</f>
        <v>0</v>
      </c>
      <c r="I75" s="633">
        <f>IF(ISERROR('Input-IS Y7'!I$276),"",'Input-IS Y7'!I$276)</f>
        <v>0</v>
      </c>
      <c r="J75" s="633">
        <f>IF(ISERROR('Input-IS Y7'!J$276),"",'Input-IS Y7'!J$276)</f>
        <v>0</v>
      </c>
    </row>
    <row r="76" spans="1:10">
      <c r="A76" t="str">
        <f t="shared" si="10"/>
        <v>Total Income2018</v>
      </c>
      <c r="B76" s="27" t="str">
        <f t="shared" si="11"/>
        <v>Total Income</v>
      </c>
      <c r="C76" s="27">
        <f t="shared" si="12"/>
        <v>2018</v>
      </c>
      <c r="D76" s="633">
        <f>IF(ISERROR('Input-IS Y8'!D$276),"",'Input-IS Y8'!D$276)</f>
        <v>0</v>
      </c>
      <c r="E76" s="633">
        <f>IF(ISERROR('Input-IS Y8'!E$276),"",'Input-IS Y8'!E$276)</f>
        <v>0</v>
      </c>
      <c r="F76" s="633">
        <f>IF(ISERROR('Input-IS Y8'!F$276),"",'Input-IS Y8'!F$276)</f>
        <v>0</v>
      </c>
      <c r="G76" s="633">
        <f>IF(ISERROR('Input-IS Y8'!G$276),"",'Input-IS Y8'!G$276)</f>
        <v>0</v>
      </c>
      <c r="H76" s="633">
        <f>IF(ISERROR('Input-IS Y8'!H$276),"",'Input-IS Y8'!H$276)</f>
        <v>0</v>
      </c>
      <c r="I76" s="633">
        <f>IF(ISERROR('Input-IS Y8'!I$276),"",'Input-IS Y8'!I$276)</f>
        <v>0</v>
      </c>
      <c r="J76" s="633">
        <f>IF(ISERROR('Input-IS Y8'!J$276),"",'Input-IS Y8'!J$276)</f>
        <v>0</v>
      </c>
    </row>
    <row r="77" spans="1:10">
      <c r="A77" t="str">
        <f t="shared" si="10"/>
        <v>Total Income2019</v>
      </c>
      <c r="B77" s="27" t="str">
        <f t="shared" si="11"/>
        <v>Total Income</v>
      </c>
      <c r="C77" s="27">
        <f t="shared" si="12"/>
        <v>2019</v>
      </c>
      <c r="D77" s="633">
        <f>IF(ISERROR('Input-IS Y9'!D$276),"",'Input-IS Y9'!D$276)</f>
        <v>0</v>
      </c>
      <c r="E77" s="633">
        <f>IF(ISERROR('Input-IS Y9'!E$276),"",'Input-IS Y9'!E$276)</f>
        <v>0</v>
      </c>
      <c r="F77" s="633">
        <f>IF(ISERROR('Input-IS Y9'!F$276),"",'Input-IS Y9'!F$276)</f>
        <v>0</v>
      </c>
      <c r="G77" s="633">
        <f>IF(ISERROR('Input-IS Y9'!G$276),"",'Input-IS Y9'!G$276)</f>
        <v>0</v>
      </c>
      <c r="H77" s="633">
        <f>IF(ISERROR('Input-IS Y9'!H$276),"",'Input-IS Y9'!H$276)</f>
        <v>0</v>
      </c>
      <c r="I77" s="633">
        <f>IF(ISERROR('Input-IS Y9'!I$276),"",'Input-IS Y9'!I$276)</f>
        <v>0</v>
      </c>
      <c r="J77" s="633">
        <f>IF(ISERROR('Input-IS Y9'!J$276),"",'Input-IS Y9'!J$276)</f>
        <v>0</v>
      </c>
    </row>
    <row r="78" spans="1:10">
      <c r="A78" t="str">
        <f t="shared" si="10"/>
        <v>Total Income2020</v>
      </c>
      <c r="B78" s="27" t="str">
        <f t="shared" si="11"/>
        <v>Total Income</v>
      </c>
      <c r="C78" s="27">
        <f t="shared" si="12"/>
        <v>2020</v>
      </c>
      <c r="D78" s="633">
        <f>IF(ISERROR('Input-IS Y10'!D$276),"",'Input-IS Y10'!D$276)</f>
        <v>0</v>
      </c>
      <c r="E78" s="633">
        <f>IF(ISERROR('Input-IS Y10'!E$276),"",'Input-IS Y10'!E$276)</f>
        <v>0</v>
      </c>
      <c r="F78" s="633">
        <f>IF(ISERROR('Input-IS Y10'!F$276),"",'Input-IS Y10'!F$276)</f>
        <v>0</v>
      </c>
      <c r="G78" s="633">
        <f>IF(ISERROR('Input-IS Y10'!G$276),"",'Input-IS Y10'!G$276)</f>
        <v>0</v>
      </c>
      <c r="H78" s="633">
        <f>IF(ISERROR('Input-IS Y10'!H$276),"",'Input-IS Y10'!H$276)</f>
        <v>0</v>
      </c>
      <c r="I78" s="633">
        <f>IF(ISERROR('Input-IS Y10'!I$276),"",'Input-IS Y10'!I$276)</f>
        <v>0</v>
      </c>
      <c r="J78" s="633">
        <f>IF(ISERROR('Input-IS Y10'!J$276),"",'Input-IS Y10'!J$276)</f>
        <v>0</v>
      </c>
    </row>
    <row r="79" spans="1:10">
      <c r="A79" t="str">
        <f>B79&amp;C79</f>
        <v>Total Income2021</v>
      </c>
      <c r="B79" s="27" t="str">
        <f t="shared" si="11"/>
        <v>Total Income</v>
      </c>
      <c r="C79" s="27">
        <f t="shared" si="12"/>
        <v>2021</v>
      </c>
      <c r="D79" s="633">
        <f>IF(ISERROR('Input-IS Y11'!D$276),"",'Input-IS Y11'!D$276)</f>
        <v>0</v>
      </c>
      <c r="E79" s="633">
        <f>IF(ISERROR('Input-IS Y11'!E$276),"",'Input-IS Y11'!E$276)</f>
        <v>0</v>
      </c>
      <c r="F79" s="633">
        <f>IF(ISERROR('Input-IS Y11'!F$276),"",'Input-IS Y11'!F$276)</f>
        <v>0</v>
      </c>
      <c r="G79" s="633">
        <f>IF(ISERROR('Input-IS Y11'!G$276),"",'Input-IS Y11'!G$276)</f>
        <v>0</v>
      </c>
      <c r="H79" s="633">
        <f>IF(ISERROR('Input-IS Y11'!H$276),"",'Input-IS Y11'!H$276)</f>
        <v>0</v>
      </c>
      <c r="I79" s="633">
        <f>IF(ISERROR('Input-IS Y11'!I$276),"",'Input-IS Y11'!I$276)</f>
        <v>0</v>
      </c>
      <c r="J79" s="633">
        <f>IF(ISERROR('Input-IS Y11'!J$276),"",'Input-IS Y11'!J$276)</f>
        <v>0</v>
      </c>
    </row>
    <row r="80" spans="1:10">
      <c r="A80" t="str">
        <f t="shared" si="10"/>
        <v>Total Cost2011</v>
      </c>
      <c r="B80" s="27" t="s">
        <v>36</v>
      </c>
      <c r="C80" s="27">
        <f>Sheet1!B2</f>
        <v>2011</v>
      </c>
      <c r="D80" s="633">
        <f>IF(ISERROR('Input-IS Y1'!D$277),"",'Input-IS Y1'!D$277)</f>
        <v>0</v>
      </c>
      <c r="E80" s="633">
        <f>IF(ISERROR('Input-IS Y1'!E$277),"",'Input-IS Y1'!E$277)</f>
        <v>0</v>
      </c>
      <c r="F80" s="633">
        <f>IF(ISERROR('Input-IS Y1'!F$277),"",'Input-IS Y1'!F$277)</f>
        <v>0</v>
      </c>
      <c r="G80" s="633">
        <f>IF(ISERROR('Input-IS Y1'!G$277),"",'Input-IS Y1'!G$277)</f>
        <v>0</v>
      </c>
      <c r="H80" s="633">
        <f>IF(ISERROR('Input-IS Y1'!H$277),"",'Input-IS Y1'!H$277)</f>
        <v>0</v>
      </c>
      <c r="I80" s="633">
        <f>IF(ISERROR('Input-IS Y1'!I$277),"",'Input-IS Y1'!I$277)</f>
        <v>0</v>
      </c>
      <c r="J80" s="633">
        <f>IF(ISERROR('Input-IS Y1'!J$277),"",'Input-IS Y1'!J$277)</f>
        <v>0</v>
      </c>
    </row>
    <row r="81" spans="1:10">
      <c r="A81" t="str">
        <f t="shared" si="10"/>
        <v>Total Cost2012</v>
      </c>
      <c r="B81" s="27" t="str">
        <f t="shared" ref="B81:B90" si="13">B80</f>
        <v>Total Cost</v>
      </c>
      <c r="C81" s="27">
        <f>Sheet1!B3</f>
        <v>2012</v>
      </c>
      <c r="D81" s="633">
        <f>IF(ISERROR('Input-IS Y2'!D$277),"",'Input-IS Y2'!D$277)</f>
        <v>0</v>
      </c>
      <c r="E81" s="633">
        <f>IF(ISERROR('Input-IS Y2'!E$277),"",'Input-IS Y2'!E$277)</f>
        <v>0</v>
      </c>
      <c r="F81" s="633">
        <f>IF(ISERROR('Input-IS Y2'!F$277),"",'Input-IS Y2'!F$277)</f>
        <v>0</v>
      </c>
      <c r="G81" s="633">
        <f>IF(ISERROR('Input-IS Y2'!G$277),"",'Input-IS Y2'!G$277)</f>
        <v>0</v>
      </c>
      <c r="H81" s="633">
        <f>IF(ISERROR('Input-IS Y2'!H$277),"",'Input-IS Y2'!H$277)</f>
        <v>0</v>
      </c>
      <c r="I81" s="633">
        <f>IF(ISERROR('Input-IS Y2'!I$277),"",'Input-IS Y2'!I$277)</f>
        <v>0</v>
      </c>
      <c r="J81" s="633">
        <f>IF(ISERROR('Input-IS Y2'!J$277),"",'Input-IS Y2'!J$277)</f>
        <v>0</v>
      </c>
    </row>
    <row r="82" spans="1:10">
      <c r="A82" t="str">
        <f t="shared" si="10"/>
        <v>Total Cost2013</v>
      </c>
      <c r="B82" s="27" t="str">
        <f t="shared" si="13"/>
        <v>Total Cost</v>
      </c>
      <c r="C82" s="27">
        <f>Sheet1!B4</f>
        <v>2013</v>
      </c>
      <c r="D82" s="633">
        <f>IF(ISERROR('Input-IS Y3'!D$277),"",'Input-IS Y3'!D$277)</f>
        <v>0</v>
      </c>
      <c r="E82" s="633">
        <f>IF(ISERROR('Input-IS Y3'!E$277),"",'Input-IS Y3'!E$277)</f>
        <v>0</v>
      </c>
      <c r="F82" s="633">
        <f>IF(ISERROR('Input-IS Y3'!F$277),"",'Input-IS Y3'!F$277)</f>
        <v>0</v>
      </c>
      <c r="G82" s="633">
        <f>IF(ISERROR('Input-IS Y3'!G$277),"",'Input-IS Y3'!G$277)</f>
        <v>0</v>
      </c>
      <c r="H82" s="633">
        <f>IF(ISERROR('Input-IS Y3'!H$277),"",'Input-IS Y3'!H$277)</f>
        <v>0</v>
      </c>
      <c r="I82" s="633">
        <f>IF(ISERROR('Input-IS Y3'!I$277),"",'Input-IS Y3'!I$277)</f>
        <v>0</v>
      </c>
      <c r="J82" s="633">
        <f>IF(ISERROR('Input-IS Y3'!J$277),"",'Input-IS Y3'!J$277)</f>
        <v>0</v>
      </c>
    </row>
    <row r="83" spans="1:10">
      <c r="A83" t="str">
        <f t="shared" si="10"/>
        <v>Total Cost2014</v>
      </c>
      <c r="B83" s="27" t="str">
        <f t="shared" si="13"/>
        <v>Total Cost</v>
      </c>
      <c r="C83" s="27">
        <f>Sheet1!B5</f>
        <v>2014</v>
      </c>
      <c r="D83" s="633">
        <f>IF(ISERROR('Input-IS Y4'!D$277),"",'Input-IS Y4'!D$277)</f>
        <v>0</v>
      </c>
      <c r="E83" s="633">
        <f>IF(ISERROR('Input-IS Y4'!E$277),"",'Input-IS Y4'!E$277)</f>
        <v>0</v>
      </c>
      <c r="F83" s="633">
        <f>IF(ISERROR('Input-IS Y4'!F$277),"",'Input-IS Y4'!F$277)</f>
        <v>0</v>
      </c>
      <c r="G83" s="633">
        <f>IF(ISERROR('Input-IS Y4'!G$277),"",'Input-IS Y4'!G$277)</f>
        <v>0</v>
      </c>
      <c r="H83" s="633">
        <f>IF(ISERROR('Input-IS Y4'!H$277),"",'Input-IS Y4'!H$277)</f>
        <v>0</v>
      </c>
      <c r="I83" s="633">
        <f>IF(ISERROR('Input-IS Y4'!I$277),"",'Input-IS Y4'!I$277)</f>
        <v>0</v>
      </c>
      <c r="J83" s="633">
        <f>IF(ISERROR('Input-IS Y4'!J$277),"",'Input-IS Y4'!J$277)</f>
        <v>0</v>
      </c>
    </row>
    <row r="84" spans="1:10">
      <c r="A84" t="str">
        <f t="shared" si="10"/>
        <v>Total Cost2015</v>
      </c>
      <c r="B84" s="27" t="str">
        <f t="shared" si="13"/>
        <v>Total Cost</v>
      </c>
      <c r="C84" s="27">
        <f>Sheet1!B6</f>
        <v>2015</v>
      </c>
      <c r="D84" s="633">
        <f>IF(ISERROR('Input-IS Y5'!D$277),"",'Input-IS Y5'!D$277)</f>
        <v>0</v>
      </c>
      <c r="E84" s="633">
        <f>IF(ISERROR('Input-IS Y5'!E$277),"",'Input-IS Y5'!E$277)</f>
        <v>0</v>
      </c>
      <c r="F84" s="633">
        <f>IF(ISERROR('Input-IS Y5'!F$277),"",'Input-IS Y5'!F$277)</f>
        <v>0</v>
      </c>
      <c r="G84" s="633">
        <f>IF(ISERROR('Input-IS Y5'!G$277),"",'Input-IS Y5'!G$277)</f>
        <v>0</v>
      </c>
      <c r="H84" s="633">
        <f>IF(ISERROR('Input-IS Y5'!H$277),"",'Input-IS Y5'!H$277)</f>
        <v>0</v>
      </c>
      <c r="I84" s="633">
        <f>IF(ISERROR('Input-IS Y5'!I$277),"",'Input-IS Y5'!I$277)</f>
        <v>0</v>
      </c>
      <c r="J84" s="633">
        <f>IF(ISERROR('Input-IS Y5'!J$277),"",'Input-IS Y5'!J$277)</f>
        <v>0</v>
      </c>
    </row>
    <row r="85" spans="1:10">
      <c r="A85" t="str">
        <f t="shared" si="10"/>
        <v>Total Cost2016</v>
      </c>
      <c r="B85" s="27" t="str">
        <f t="shared" si="13"/>
        <v>Total Cost</v>
      </c>
      <c r="C85" s="27">
        <f>Sheet1!B7</f>
        <v>2016</v>
      </c>
      <c r="D85" s="633">
        <f>IF(ISERROR('Input-IS Y6'!D$277),"",'Input-IS Y6'!D$277)</f>
        <v>0</v>
      </c>
      <c r="E85" s="633">
        <f>IF(ISERROR('Input-IS Y6'!E$277),"",'Input-IS Y6'!E$277)</f>
        <v>0</v>
      </c>
      <c r="F85" s="633">
        <f>IF(ISERROR('Input-IS Y6'!F$277),"",'Input-IS Y6'!F$277)</f>
        <v>0</v>
      </c>
      <c r="G85" s="633">
        <f>IF(ISERROR('Input-IS Y6'!G$277),"",'Input-IS Y6'!G$277)</f>
        <v>0</v>
      </c>
      <c r="H85" s="633">
        <f>IF(ISERROR('Input-IS Y6'!H$277),"",'Input-IS Y6'!H$277)</f>
        <v>0</v>
      </c>
      <c r="I85" s="633">
        <f>IF(ISERROR('Input-IS Y6'!I$277),"",'Input-IS Y6'!I$277)</f>
        <v>0</v>
      </c>
      <c r="J85" s="633">
        <f>IF(ISERROR('Input-IS Y6'!J$277),"",'Input-IS Y6'!J$277)</f>
        <v>0</v>
      </c>
    </row>
    <row r="86" spans="1:10">
      <c r="A86" t="str">
        <f t="shared" si="10"/>
        <v>Total Cost2017</v>
      </c>
      <c r="B86" s="27" t="str">
        <f t="shared" si="13"/>
        <v>Total Cost</v>
      </c>
      <c r="C86" s="27">
        <f>Sheet1!B8</f>
        <v>2017</v>
      </c>
      <c r="D86" s="633">
        <f>IF(ISERROR('Input-IS Y7'!D$277),"",'Input-IS Y7'!D$277)</f>
        <v>0</v>
      </c>
      <c r="E86" s="633">
        <f>IF(ISERROR('Input-IS Y7'!E$277),"",'Input-IS Y7'!E$277)</f>
        <v>0</v>
      </c>
      <c r="F86" s="633">
        <f>IF(ISERROR('Input-IS Y7'!F$277),"",'Input-IS Y7'!F$277)</f>
        <v>0</v>
      </c>
      <c r="G86" s="633">
        <f>IF(ISERROR('Input-IS Y7'!G$277),"",'Input-IS Y7'!G$277)</f>
        <v>0</v>
      </c>
      <c r="H86" s="633">
        <f>IF(ISERROR('Input-IS Y7'!H$277),"",'Input-IS Y7'!H$277)</f>
        <v>0</v>
      </c>
      <c r="I86" s="633">
        <f>IF(ISERROR('Input-IS Y7'!I$277),"",'Input-IS Y7'!I$277)</f>
        <v>0</v>
      </c>
      <c r="J86" s="633">
        <f>IF(ISERROR('Input-IS Y7'!J$277),"",'Input-IS Y7'!J$277)</f>
        <v>0</v>
      </c>
    </row>
    <row r="87" spans="1:10">
      <c r="A87" t="str">
        <f t="shared" si="10"/>
        <v>Total Cost2018</v>
      </c>
      <c r="B87" s="27" t="str">
        <f t="shared" si="13"/>
        <v>Total Cost</v>
      </c>
      <c r="C87" s="27">
        <f>Sheet1!B9</f>
        <v>2018</v>
      </c>
      <c r="D87" s="633">
        <f>IF(ISERROR('Input-IS Y8'!D$277),"",'Input-IS Y8'!D$277)</f>
        <v>0</v>
      </c>
      <c r="E87" s="633">
        <f>IF(ISERROR('Input-IS Y8'!E$277),"",'Input-IS Y8'!E$277)</f>
        <v>0</v>
      </c>
      <c r="F87" s="633">
        <f>IF(ISERROR('Input-IS Y8'!F$277),"",'Input-IS Y8'!F$277)</f>
        <v>0</v>
      </c>
      <c r="G87" s="633">
        <f>IF(ISERROR('Input-IS Y8'!G$277),"",'Input-IS Y8'!G$277)</f>
        <v>0</v>
      </c>
      <c r="H87" s="633">
        <f>IF(ISERROR('Input-IS Y8'!H$277),"",'Input-IS Y8'!H$277)</f>
        <v>0</v>
      </c>
      <c r="I87" s="633">
        <f>IF(ISERROR('Input-IS Y8'!I$277),"",'Input-IS Y8'!I$277)</f>
        <v>0</v>
      </c>
      <c r="J87" s="633">
        <f>IF(ISERROR('Input-IS Y8'!J$277),"",'Input-IS Y8'!J$277)</f>
        <v>0</v>
      </c>
    </row>
    <row r="88" spans="1:10">
      <c r="A88" t="str">
        <f t="shared" si="10"/>
        <v>Total Cost2019</v>
      </c>
      <c r="B88" s="27" t="str">
        <f t="shared" si="13"/>
        <v>Total Cost</v>
      </c>
      <c r="C88" s="27">
        <f>Sheet1!B10</f>
        <v>2019</v>
      </c>
      <c r="D88" s="633">
        <f>IF(ISERROR('Input-IS Y9'!D$277),"",'Input-IS Y9'!D$277)</f>
        <v>0</v>
      </c>
      <c r="E88" s="633">
        <f>IF(ISERROR('Input-IS Y9'!E$277),"",'Input-IS Y9'!E$277)</f>
        <v>0</v>
      </c>
      <c r="F88" s="633">
        <f>IF(ISERROR('Input-IS Y9'!F$277),"",'Input-IS Y9'!F$277)</f>
        <v>0</v>
      </c>
      <c r="G88" s="633">
        <f>IF(ISERROR('Input-IS Y9'!G$277),"",'Input-IS Y9'!G$277)</f>
        <v>0</v>
      </c>
      <c r="H88" s="633">
        <f>IF(ISERROR('Input-IS Y9'!H$277),"",'Input-IS Y9'!H$277)</f>
        <v>0</v>
      </c>
      <c r="I88" s="633">
        <f>IF(ISERROR('Input-IS Y9'!I$277),"",'Input-IS Y9'!I$277)</f>
        <v>0</v>
      </c>
      <c r="J88" s="633">
        <f>IF(ISERROR('Input-IS Y9'!J$277),"",'Input-IS Y9'!J$277)</f>
        <v>0</v>
      </c>
    </row>
    <row r="89" spans="1:10">
      <c r="A89" t="str">
        <f t="shared" si="10"/>
        <v>Total Cost2020</v>
      </c>
      <c r="B89" s="27" t="str">
        <f t="shared" si="13"/>
        <v>Total Cost</v>
      </c>
      <c r="C89" s="27">
        <f>Sheet1!B11</f>
        <v>2020</v>
      </c>
      <c r="D89" s="633">
        <f>IF(ISERROR('Input-IS Y10'!D$277),"",'Input-IS Y10'!D$277)</f>
        <v>0</v>
      </c>
      <c r="E89" s="633">
        <f>IF(ISERROR('Input-IS Y10'!E$277),"",'Input-IS Y10'!E$277)</f>
        <v>0</v>
      </c>
      <c r="F89" s="633">
        <f>IF(ISERROR('Input-IS Y10'!F$277),"",'Input-IS Y10'!F$277)</f>
        <v>0</v>
      </c>
      <c r="G89" s="633">
        <f>IF(ISERROR('Input-IS Y10'!G$277),"",'Input-IS Y10'!G$277)</f>
        <v>0</v>
      </c>
      <c r="H89" s="633">
        <f>IF(ISERROR('Input-IS Y10'!H$277),"",'Input-IS Y10'!H$277)</f>
        <v>0</v>
      </c>
      <c r="I89" s="633">
        <f>IF(ISERROR('Input-IS Y10'!I$277),"",'Input-IS Y10'!I$277)</f>
        <v>0</v>
      </c>
      <c r="J89" s="633">
        <f>IF(ISERROR('Input-IS Y10'!J$277),"",'Input-IS Y10'!J$277)</f>
        <v>0</v>
      </c>
    </row>
    <row r="90" spans="1:10">
      <c r="A90" t="str">
        <f>B90&amp;C90</f>
        <v>Total Cost2021</v>
      </c>
      <c r="B90" s="27" t="str">
        <f t="shared" si="13"/>
        <v>Total Cost</v>
      </c>
      <c r="C90" s="27">
        <f>Sheet1!B12</f>
        <v>2021</v>
      </c>
      <c r="D90" s="633">
        <f>IF(ISERROR('Input-IS Y11'!D$277),"",'Input-IS Y11'!D$277)</f>
        <v>0</v>
      </c>
      <c r="E90" s="633">
        <f>IF(ISERROR('Input-IS Y11'!E$277),"",'Input-IS Y11'!E$277)</f>
        <v>0</v>
      </c>
      <c r="F90" s="633">
        <f>IF(ISERROR('Input-IS Y11'!F$277),"",'Input-IS Y11'!F$277)</f>
        <v>0</v>
      </c>
      <c r="G90" s="633">
        <f>IF(ISERROR('Input-IS Y11'!G$277),"",'Input-IS Y11'!G$277)</f>
        <v>0</v>
      </c>
      <c r="H90" s="633">
        <f>IF(ISERROR('Input-IS Y11'!H$277),"",'Input-IS Y11'!H$277)</f>
        <v>0</v>
      </c>
      <c r="I90" s="633">
        <f>IF(ISERROR('Input-IS Y11'!I$277),"",'Input-IS Y11'!I$277)</f>
        <v>0</v>
      </c>
      <c r="J90" s="633">
        <f>IF(ISERROR('Input-IS Y11'!J$277),"",'Input-IS Y11'!J$277)</f>
        <v>0</v>
      </c>
    </row>
    <row r="91" spans="1:10">
      <c r="A91" t="str">
        <f t="shared" si="10"/>
        <v>Net Income2011</v>
      </c>
      <c r="B91" s="27" t="s">
        <v>6</v>
      </c>
      <c r="C91" s="27">
        <f>B2</f>
        <v>2011</v>
      </c>
      <c r="D91" s="633">
        <f>IF(ISERROR('Input-IS Y1'!D$278),"",'Input-IS Y1'!D$278)</f>
        <v>0</v>
      </c>
      <c r="E91" s="633">
        <f>IF(ISERROR('Input-IS Y1'!E$278),"",'Input-IS Y1'!E$278)</f>
        <v>0</v>
      </c>
      <c r="F91" s="633">
        <f>IF(ISERROR('Input-IS Y1'!F$278),"",'Input-IS Y1'!F$278)</f>
        <v>0</v>
      </c>
      <c r="G91" s="633">
        <f>IF(ISERROR('Input-IS Y1'!G$278),"",'Input-IS Y1'!G$278)</f>
        <v>0</v>
      </c>
      <c r="H91" s="633">
        <f>IF(ISERROR('Input-IS Y1'!H$278),"",'Input-IS Y1'!H$278)</f>
        <v>0</v>
      </c>
      <c r="I91" s="633">
        <f>IF(ISERROR('Input-IS Y1'!I$278),"",'Input-IS Y1'!I$278)</f>
        <v>0</v>
      </c>
      <c r="J91" s="633">
        <f>IF(ISERROR('Input-IS Y1'!J$278),"",'Input-IS Y1'!J$278)</f>
        <v>0</v>
      </c>
    </row>
    <row r="92" spans="1:10">
      <c r="A92" t="str">
        <f t="shared" si="10"/>
        <v>Net Income2012</v>
      </c>
      <c r="B92" s="27" t="str">
        <f t="shared" ref="B92:B101" si="14">B91</f>
        <v>Net Income</v>
      </c>
      <c r="C92" s="27">
        <f t="shared" ref="C92:C101" si="15">B3</f>
        <v>2012</v>
      </c>
      <c r="D92" s="633">
        <f>IF(ISERROR('Input-IS Y2'!D$278),"",'Input-IS Y2'!D$278)</f>
        <v>0</v>
      </c>
      <c r="E92" s="633">
        <f>IF(ISERROR('Input-IS Y2'!E$278),"",'Input-IS Y2'!E$278)</f>
        <v>0</v>
      </c>
      <c r="F92" s="633">
        <f>IF(ISERROR('Input-IS Y2'!F$278),"",'Input-IS Y2'!F$278)</f>
        <v>0</v>
      </c>
      <c r="G92" s="633">
        <f>IF(ISERROR('Input-IS Y2'!G$278),"",'Input-IS Y2'!G$278)</f>
        <v>0</v>
      </c>
      <c r="H92" s="633">
        <f>IF(ISERROR('Input-IS Y2'!H$278),"",'Input-IS Y2'!H$278)</f>
        <v>0</v>
      </c>
      <c r="I92" s="633">
        <f>IF(ISERROR('Input-IS Y2'!I$278),"",'Input-IS Y2'!I$278)</f>
        <v>0</v>
      </c>
      <c r="J92" s="633">
        <f>IF(ISERROR('Input-IS Y2'!J$278),"",'Input-IS Y2'!J$278)</f>
        <v>0</v>
      </c>
    </row>
    <row r="93" spans="1:10">
      <c r="A93" t="str">
        <f t="shared" si="10"/>
        <v>Net Income2013</v>
      </c>
      <c r="B93" s="27" t="str">
        <f t="shared" si="14"/>
        <v>Net Income</v>
      </c>
      <c r="C93" s="27">
        <f t="shared" si="15"/>
        <v>2013</v>
      </c>
      <c r="D93" s="633">
        <f>IF(ISERROR('Input-IS Y3'!D$278),"",'Input-IS Y3'!D$278)</f>
        <v>0</v>
      </c>
      <c r="E93" s="633">
        <f>IF(ISERROR('Input-IS Y3'!E$278),"",'Input-IS Y3'!E$278)</f>
        <v>0</v>
      </c>
      <c r="F93" s="633">
        <f>IF(ISERROR('Input-IS Y3'!F$278),"",'Input-IS Y3'!F$278)</f>
        <v>0</v>
      </c>
      <c r="G93" s="633">
        <f>IF(ISERROR('Input-IS Y3'!G$278),"",'Input-IS Y3'!G$278)</f>
        <v>0</v>
      </c>
      <c r="H93" s="633">
        <f>IF(ISERROR('Input-IS Y3'!H$278),"",'Input-IS Y3'!H$278)</f>
        <v>0</v>
      </c>
      <c r="I93" s="633">
        <f>IF(ISERROR('Input-IS Y3'!I$278),"",'Input-IS Y3'!I$278)</f>
        <v>0</v>
      </c>
      <c r="J93" s="633">
        <f>IF(ISERROR('Input-IS Y3'!J$278),"",'Input-IS Y3'!J$278)</f>
        <v>0</v>
      </c>
    </row>
    <row r="94" spans="1:10">
      <c r="A94" t="str">
        <f t="shared" si="10"/>
        <v>Net Income2014</v>
      </c>
      <c r="B94" s="27" t="str">
        <f t="shared" si="14"/>
        <v>Net Income</v>
      </c>
      <c r="C94" s="27">
        <f t="shared" si="15"/>
        <v>2014</v>
      </c>
      <c r="D94" s="633">
        <f>IF(ISERROR('Input-IS Y4'!D$278),"",'Input-IS Y4'!D$278)</f>
        <v>0</v>
      </c>
      <c r="E94" s="633">
        <f>IF(ISERROR('Input-IS Y4'!E$278),"",'Input-IS Y4'!E$278)</f>
        <v>0</v>
      </c>
      <c r="F94" s="633">
        <f>IF(ISERROR('Input-IS Y4'!F$278),"",'Input-IS Y4'!F$278)</f>
        <v>0</v>
      </c>
      <c r="G94" s="633">
        <f>IF(ISERROR('Input-IS Y4'!G$278),"",'Input-IS Y4'!G$278)</f>
        <v>0</v>
      </c>
      <c r="H94" s="633">
        <f>IF(ISERROR('Input-IS Y4'!H$278),"",'Input-IS Y4'!H$278)</f>
        <v>0</v>
      </c>
      <c r="I94" s="633">
        <f>IF(ISERROR('Input-IS Y4'!I$278),"",'Input-IS Y4'!I$278)</f>
        <v>0</v>
      </c>
      <c r="J94" s="633">
        <f>IF(ISERROR('Input-IS Y4'!J$278),"",'Input-IS Y4'!J$278)</f>
        <v>0</v>
      </c>
    </row>
    <row r="95" spans="1:10">
      <c r="A95" t="str">
        <f t="shared" si="10"/>
        <v>Net Income2015</v>
      </c>
      <c r="B95" s="27" t="str">
        <f t="shared" si="14"/>
        <v>Net Income</v>
      </c>
      <c r="C95" s="27">
        <f t="shared" si="15"/>
        <v>2015</v>
      </c>
      <c r="D95" s="633">
        <f>IF(ISERROR('Input-IS Y5'!D$278),"",'Input-IS Y5'!D$278)</f>
        <v>0</v>
      </c>
      <c r="E95" s="633">
        <f>IF(ISERROR('Input-IS Y5'!E$278),"",'Input-IS Y5'!E$278)</f>
        <v>0</v>
      </c>
      <c r="F95" s="633">
        <f>IF(ISERROR('Input-IS Y5'!F$278),"",'Input-IS Y5'!F$278)</f>
        <v>0</v>
      </c>
      <c r="G95" s="633">
        <f>IF(ISERROR('Input-IS Y5'!G$278),"",'Input-IS Y5'!G$278)</f>
        <v>0</v>
      </c>
      <c r="H95" s="633">
        <f>IF(ISERROR('Input-IS Y5'!H$278),"",'Input-IS Y5'!H$278)</f>
        <v>0</v>
      </c>
      <c r="I95" s="633">
        <f>IF(ISERROR('Input-IS Y5'!I$278),"",'Input-IS Y5'!I$278)</f>
        <v>0</v>
      </c>
      <c r="J95" s="633">
        <f>IF(ISERROR('Input-IS Y5'!J$278),"",'Input-IS Y5'!J$278)</f>
        <v>0</v>
      </c>
    </row>
    <row r="96" spans="1:10">
      <c r="A96" t="str">
        <f t="shared" si="10"/>
        <v>Net Income2016</v>
      </c>
      <c r="B96" s="27" t="str">
        <f t="shared" si="14"/>
        <v>Net Income</v>
      </c>
      <c r="C96" s="27">
        <f t="shared" si="15"/>
        <v>2016</v>
      </c>
      <c r="D96" s="633">
        <f>IF(ISERROR('Input-IS Y6'!D$278),"",'Input-IS Y6'!D$278)</f>
        <v>0</v>
      </c>
      <c r="E96" s="633">
        <f>IF(ISERROR('Input-IS Y6'!E$278),"",'Input-IS Y6'!E$278)</f>
        <v>0</v>
      </c>
      <c r="F96" s="633">
        <f>IF(ISERROR('Input-IS Y6'!F$278),"",'Input-IS Y6'!F$278)</f>
        <v>0</v>
      </c>
      <c r="G96" s="633">
        <f>IF(ISERROR('Input-IS Y6'!G$278),"",'Input-IS Y6'!G$278)</f>
        <v>0</v>
      </c>
      <c r="H96" s="633">
        <f>IF(ISERROR('Input-IS Y6'!H$278),"",'Input-IS Y6'!H$278)</f>
        <v>0</v>
      </c>
      <c r="I96" s="633">
        <f>IF(ISERROR('Input-IS Y6'!I$278),"",'Input-IS Y6'!I$278)</f>
        <v>0</v>
      </c>
      <c r="J96" s="633">
        <f>IF(ISERROR('Input-IS Y6'!J$278),"",'Input-IS Y6'!J$278)</f>
        <v>0</v>
      </c>
    </row>
    <row r="97" spans="1:10">
      <c r="A97" t="str">
        <f t="shared" si="10"/>
        <v>Net Income2017</v>
      </c>
      <c r="B97" s="27" t="str">
        <f t="shared" si="14"/>
        <v>Net Income</v>
      </c>
      <c r="C97" s="27">
        <f t="shared" si="15"/>
        <v>2017</v>
      </c>
      <c r="D97" s="633">
        <f>IF(ISERROR('Input-IS Y7'!D$278),"",'Input-IS Y7'!D$278)</f>
        <v>0</v>
      </c>
      <c r="E97" s="633">
        <f>IF(ISERROR('Input-IS Y7'!E$278),"",'Input-IS Y7'!E$278)</f>
        <v>0</v>
      </c>
      <c r="F97" s="633">
        <f>IF(ISERROR('Input-IS Y7'!F$278),"",'Input-IS Y7'!F$278)</f>
        <v>0</v>
      </c>
      <c r="G97" s="633">
        <f>IF(ISERROR('Input-IS Y7'!G$278),"",'Input-IS Y7'!G$278)</f>
        <v>0</v>
      </c>
      <c r="H97" s="633">
        <f>IF(ISERROR('Input-IS Y7'!H$278),"",'Input-IS Y7'!H$278)</f>
        <v>0</v>
      </c>
      <c r="I97" s="633">
        <f>IF(ISERROR('Input-IS Y7'!I$278),"",'Input-IS Y7'!I$278)</f>
        <v>0</v>
      </c>
      <c r="J97" s="633">
        <f>IF(ISERROR('Input-IS Y7'!J$278),"",'Input-IS Y7'!J$278)</f>
        <v>0</v>
      </c>
    </row>
    <row r="98" spans="1:10">
      <c r="A98" t="str">
        <f t="shared" si="10"/>
        <v>Net Income2018</v>
      </c>
      <c r="B98" s="27" t="str">
        <f t="shared" si="14"/>
        <v>Net Income</v>
      </c>
      <c r="C98" s="27">
        <f t="shared" si="15"/>
        <v>2018</v>
      </c>
      <c r="D98" s="633">
        <f>IF(ISERROR('Input-IS Y8'!D$278),"",'Input-IS Y8'!D$278)</f>
        <v>0</v>
      </c>
      <c r="E98" s="633">
        <f>IF(ISERROR('Input-IS Y8'!E$278),"",'Input-IS Y8'!E$278)</f>
        <v>0</v>
      </c>
      <c r="F98" s="633">
        <f>IF(ISERROR('Input-IS Y8'!F$278),"",'Input-IS Y8'!F$278)</f>
        <v>0</v>
      </c>
      <c r="G98" s="633">
        <f>IF(ISERROR('Input-IS Y8'!G$278),"",'Input-IS Y8'!G$278)</f>
        <v>0</v>
      </c>
      <c r="H98" s="633">
        <f>IF(ISERROR('Input-IS Y8'!H$278),"",'Input-IS Y8'!H$278)</f>
        <v>0</v>
      </c>
      <c r="I98" s="633">
        <f>IF(ISERROR('Input-IS Y8'!I$278),"",'Input-IS Y8'!I$278)</f>
        <v>0</v>
      </c>
      <c r="J98" s="633">
        <f>IF(ISERROR('Input-IS Y8'!J$278),"",'Input-IS Y8'!J$278)</f>
        <v>0</v>
      </c>
    </row>
    <row r="99" spans="1:10">
      <c r="A99" t="str">
        <f t="shared" si="10"/>
        <v>Net Income2019</v>
      </c>
      <c r="B99" s="27" t="str">
        <f t="shared" si="14"/>
        <v>Net Income</v>
      </c>
      <c r="C99" s="27">
        <f t="shared" si="15"/>
        <v>2019</v>
      </c>
      <c r="D99" s="633">
        <f>IF(ISERROR('Input-IS Y9'!D$278),"",'Input-IS Y9'!D$278)</f>
        <v>0</v>
      </c>
      <c r="E99" s="633">
        <f>IF(ISERROR('Input-IS Y9'!E$278),"",'Input-IS Y9'!E$278)</f>
        <v>0</v>
      </c>
      <c r="F99" s="633">
        <f>IF(ISERROR('Input-IS Y9'!F$278),"",'Input-IS Y9'!F$278)</f>
        <v>0</v>
      </c>
      <c r="G99" s="633">
        <f>IF(ISERROR('Input-IS Y9'!G$278),"",'Input-IS Y9'!G$278)</f>
        <v>0</v>
      </c>
      <c r="H99" s="633">
        <f>IF(ISERROR('Input-IS Y9'!H$278),"",'Input-IS Y9'!H$278)</f>
        <v>0</v>
      </c>
      <c r="I99" s="633">
        <f>IF(ISERROR('Input-IS Y9'!I$278),"",'Input-IS Y9'!I$278)</f>
        <v>0</v>
      </c>
      <c r="J99" s="633">
        <f>IF(ISERROR('Input-IS Y9'!J$278),"",'Input-IS Y9'!J$278)</f>
        <v>0</v>
      </c>
    </row>
    <row r="100" spans="1:10">
      <c r="A100" t="str">
        <f t="shared" si="10"/>
        <v>Net Income2020</v>
      </c>
      <c r="B100" s="27" t="str">
        <f t="shared" si="14"/>
        <v>Net Income</v>
      </c>
      <c r="C100" s="27">
        <f t="shared" si="15"/>
        <v>2020</v>
      </c>
      <c r="D100" s="633">
        <f>IF(ISERROR('Input-IS Y10'!D$278),"",'Input-IS Y10'!D$278)</f>
        <v>0</v>
      </c>
      <c r="E100" s="633">
        <f>IF(ISERROR('Input-IS Y10'!E$278),"",'Input-IS Y10'!E$278)</f>
        <v>0</v>
      </c>
      <c r="F100" s="633">
        <f>IF(ISERROR('Input-IS Y10'!F$278),"",'Input-IS Y10'!F$278)</f>
        <v>0</v>
      </c>
      <c r="G100" s="633">
        <f>IF(ISERROR('Input-IS Y10'!G$278),"",'Input-IS Y10'!G$278)</f>
        <v>0</v>
      </c>
      <c r="H100" s="633">
        <f>IF(ISERROR('Input-IS Y10'!H$278),"",'Input-IS Y10'!H$278)</f>
        <v>0</v>
      </c>
      <c r="I100" s="633">
        <f>IF(ISERROR('Input-IS Y10'!I$278),"",'Input-IS Y10'!I$278)</f>
        <v>0</v>
      </c>
      <c r="J100" s="633">
        <f>IF(ISERROR('Input-IS Y10'!J$278),"",'Input-IS Y10'!J$278)</f>
        <v>0</v>
      </c>
    </row>
    <row r="101" spans="1:10">
      <c r="A101" t="str">
        <f>B101&amp;C101</f>
        <v>Net Income2021</v>
      </c>
      <c r="B101" s="27" t="str">
        <f t="shared" si="14"/>
        <v>Net Income</v>
      </c>
      <c r="C101" s="27">
        <f t="shared" si="15"/>
        <v>2021</v>
      </c>
      <c r="D101" s="633">
        <f>IF(ISERROR('Input-IS Y11'!D$278),"",'Input-IS Y11'!D$278)</f>
        <v>0</v>
      </c>
      <c r="E101" s="633">
        <f>IF(ISERROR('Input-IS Y11'!E$278),"",'Input-IS Y11'!E$278)</f>
        <v>0</v>
      </c>
      <c r="F101" s="633">
        <f>IF(ISERROR('Input-IS Y11'!F$278),"",'Input-IS Y11'!F$278)</f>
        <v>0</v>
      </c>
      <c r="G101" s="633">
        <f>IF(ISERROR('Input-IS Y11'!G$278),"",'Input-IS Y11'!G$278)</f>
        <v>0</v>
      </c>
      <c r="H101" s="633">
        <f>IF(ISERROR('Input-IS Y11'!H$278),"",'Input-IS Y11'!H$278)</f>
        <v>0</v>
      </c>
      <c r="I101" s="633">
        <f>IF(ISERROR('Input-IS Y11'!I$278),"",'Input-IS Y11'!I$278)</f>
        <v>0</v>
      </c>
      <c r="J101" s="633">
        <f>IF(ISERROR('Input-IS Y11'!J$278),"",'Input-IS Y11'!J$278)</f>
        <v>0</v>
      </c>
    </row>
    <row r="102" spans="1:10">
      <c r="A102" t="str">
        <f t="shared" si="10"/>
        <v>Total Earned Income2011</v>
      </c>
      <c r="B102" s="27" t="s">
        <v>19</v>
      </c>
      <c r="C102" s="27">
        <f>B2</f>
        <v>2011</v>
      </c>
      <c r="D102" s="633">
        <f>IF(ISERROR('Input-IS Y1'!D$282),"",'Input-IS Y1'!D$282)</f>
        <v>0</v>
      </c>
      <c r="E102" s="633">
        <f>IF(ISERROR('Input-IS Y1'!E$282),"",'Input-IS Y1'!E$282)</f>
        <v>0</v>
      </c>
      <c r="F102" s="633">
        <f>IF(ISERROR('Input-IS Y1'!F$282),"",'Input-IS Y1'!F$282)</f>
        <v>0</v>
      </c>
      <c r="G102" s="633">
        <f>IF(ISERROR('Input-IS Y1'!G$282),"",'Input-IS Y1'!G$282)</f>
        <v>0</v>
      </c>
      <c r="H102" s="633">
        <f>IF(ISERROR('Input-IS Y1'!H$282),"",'Input-IS Y1'!H$282)</f>
        <v>0</v>
      </c>
      <c r="I102" s="633">
        <f>IF(ISERROR('Input-IS Y1'!I$282),"",'Input-IS Y1'!I$282)</f>
        <v>0</v>
      </c>
      <c r="J102" s="633">
        <f>IF(ISERROR('Input-IS Y1'!J$282),"",'Input-IS Y1'!J$282)</f>
        <v>0</v>
      </c>
    </row>
    <row r="103" spans="1:10">
      <c r="A103" t="str">
        <f t="shared" si="10"/>
        <v>Total Earned Income2012</v>
      </c>
      <c r="B103" s="27" t="str">
        <f t="shared" ref="B103:B112" si="16">B102</f>
        <v>Total Earned Income</v>
      </c>
      <c r="C103" s="27">
        <f t="shared" ref="C103:C112" si="17">B3</f>
        <v>2012</v>
      </c>
      <c r="D103" s="633">
        <f>IF(ISERROR('Input-IS Y2'!D$282),"",'Input-IS Y2'!D$282)</f>
        <v>0</v>
      </c>
      <c r="E103" s="633">
        <f>IF(ISERROR('Input-IS Y2'!E$282),"",'Input-IS Y2'!E$282)</f>
        <v>0</v>
      </c>
      <c r="F103" s="633">
        <f>IF(ISERROR('Input-IS Y2'!F$282),"",'Input-IS Y2'!F$282)</f>
        <v>0</v>
      </c>
      <c r="G103" s="633">
        <f>IF(ISERROR('Input-IS Y2'!G$282),"",'Input-IS Y2'!G$282)</f>
        <v>0</v>
      </c>
      <c r="H103" s="633">
        <f>IF(ISERROR('Input-IS Y2'!H$282),"",'Input-IS Y2'!H$282)</f>
        <v>0</v>
      </c>
      <c r="I103" s="633">
        <f>IF(ISERROR('Input-IS Y2'!I$282),"",'Input-IS Y2'!I$282)</f>
        <v>0</v>
      </c>
      <c r="J103" s="633">
        <f>IF(ISERROR('Input-IS Y2'!J$282),"",'Input-IS Y2'!J$282)</f>
        <v>0</v>
      </c>
    </row>
    <row r="104" spans="1:10">
      <c r="A104" t="str">
        <f t="shared" si="10"/>
        <v>Total Earned Income2013</v>
      </c>
      <c r="B104" s="27" t="str">
        <f t="shared" si="16"/>
        <v>Total Earned Income</v>
      </c>
      <c r="C104" s="27">
        <f t="shared" si="17"/>
        <v>2013</v>
      </c>
      <c r="D104" s="633">
        <f>IF(ISERROR('Input-IS Y3'!D$282),"",'Input-IS Y3'!D$282)</f>
        <v>0</v>
      </c>
      <c r="E104" s="633">
        <f>IF(ISERROR('Input-IS Y3'!E$282),"",'Input-IS Y3'!E$282)</f>
        <v>0</v>
      </c>
      <c r="F104" s="633">
        <f>IF(ISERROR('Input-IS Y3'!F$282),"",'Input-IS Y3'!F$282)</f>
        <v>0</v>
      </c>
      <c r="G104" s="633">
        <f>IF(ISERROR('Input-IS Y3'!G$282),"",'Input-IS Y3'!G$282)</f>
        <v>0</v>
      </c>
      <c r="H104" s="633">
        <f>IF(ISERROR('Input-IS Y3'!H$282),"",'Input-IS Y3'!H$282)</f>
        <v>0</v>
      </c>
      <c r="I104" s="633">
        <f>IF(ISERROR('Input-IS Y3'!I$282),"",'Input-IS Y3'!I$282)</f>
        <v>0</v>
      </c>
      <c r="J104" s="633">
        <f>IF(ISERROR('Input-IS Y3'!J$282),"",'Input-IS Y3'!J$282)</f>
        <v>0</v>
      </c>
    </row>
    <row r="105" spans="1:10">
      <c r="A105" t="str">
        <f t="shared" si="10"/>
        <v>Total Earned Income2014</v>
      </c>
      <c r="B105" s="27" t="str">
        <f t="shared" si="16"/>
        <v>Total Earned Income</v>
      </c>
      <c r="C105" s="27">
        <f t="shared" si="17"/>
        <v>2014</v>
      </c>
      <c r="D105" s="633">
        <f>IF(ISERROR('Input-IS Y4'!D$282),"",'Input-IS Y4'!D$282)</f>
        <v>0</v>
      </c>
      <c r="E105" s="633">
        <f>IF(ISERROR('Input-IS Y4'!E$282),"",'Input-IS Y4'!E$282)</f>
        <v>0</v>
      </c>
      <c r="F105" s="633">
        <f>IF(ISERROR('Input-IS Y4'!F$282),"",'Input-IS Y4'!F$282)</f>
        <v>0</v>
      </c>
      <c r="G105" s="633">
        <f>IF(ISERROR('Input-IS Y4'!G$282),"",'Input-IS Y4'!G$282)</f>
        <v>0</v>
      </c>
      <c r="H105" s="633">
        <f>IF(ISERROR('Input-IS Y4'!H$282),"",'Input-IS Y4'!H$282)</f>
        <v>0</v>
      </c>
      <c r="I105" s="633">
        <f>IF(ISERROR('Input-IS Y4'!I$282),"",'Input-IS Y4'!I$282)</f>
        <v>0</v>
      </c>
      <c r="J105" s="633">
        <f>IF(ISERROR('Input-IS Y4'!J$282),"",'Input-IS Y4'!J$282)</f>
        <v>0</v>
      </c>
    </row>
    <row r="106" spans="1:10">
      <c r="A106" t="str">
        <f t="shared" si="10"/>
        <v>Total Earned Income2015</v>
      </c>
      <c r="B106" s="27" t="str">
        <f t="shared" si="16"/>
        <v>Total Earned Income</v>
      </c>
      <c r="C106" s="27">
        <f t="shared" si="17"/>
        <v>2015</v>
      </c>
      <c r="D106" s="633">
        <f>IF(ISERROR('Input-IS Y5'!D$282),"",'Input-IS Y5'!D$282)</f>
        <v>0</v>
      </c>
      <c r="E106" s="633">
        <f>IF(ISERROR('Input-IS Y5'!E$282),"",'Input-IS Y5'!E$282)</f>
        <v>0</v>
      </c>
      <c r="F106" s="633">
        <f>IF(ISERROR('Input-IS Y5'!F$282),"",'Input-IS Y5'!F$282)</f>
        <v>0</v>
      </c>
      <c r="G106" s="633">
        <f>IF(ISERROR('Input-IS Y5'!G$282),"",'Input-IS Y5'!G$282)</f>
        <v>0</v>
      </c>
      <c r="H106" s="633">
        <f>IF(ISERROR('Input-IS Y5'!H$282),"",'Input-IS Y5'!H$282)</f>
        <v>0</v>
      </c>
      <c r="I106" s="633">
        <f>IF(ISERROR('Input-IS Y5'!I$282),"",'Input-IS Y5'!I$282)</f>
        <v>0</v>
      </c>
      <c r="J106" s="633">
        <f>IF(ISERROR('Input-IS Y5'!J$282),"",'Input-IS Y5'!J$282)</f>
        <v>0</v>
      </c>
    </row>
    <row r="107" spans="1:10">
      <c r="A107" t="str">
        <f t="shared" si="10"/>
        <v>Total Earned Income2016</v>
      </c>
      <c r="B107" s="27" t="str">
        <f t="shared" si="16"/>
        <v>Total Earned Income</v>
      </c>
      <c r="C107" s="27">
        <f t="shared" si="17"/>
        <v>2016</v>
      </c>
      <c r="D107" s="633">
        <f>IF(ISERROR('Input-IS Y6'!D$282),"",'Input-IS Y6'!D$282)</f>
        <v>0</v>
      </c>
      <c r="E107" s="633">
        <f>IF(ISERROR('Input-IS Y6'!E$282),"",'Input-IS Y6'!E$282)</f>
        <v>0</v>
      </c>
      <c r="F107" s="633">
        <f>IF(ISERROR('Input-IS Y6'!F$282),"",'Input-IS Y6'!F$282)</f>
        <v>0</v>
      </c>
      <c r="G107" s="633">
        <f>IF(ISERROR('Input-IS Y6'!G$282),"",'Input-IS Y6'!G$282)</f>
        <v>0</v>
      </c>
      <c r="H107" s="633">
        <f>IF(ISERROR('Input-IS Y6'!H$282),"",'Input-IS Y6'!H$282)</f>
        <v>0</v>
      </c>
      <c r="I107" s="633">
        <f>IF(ISERROR('Input-IS Y6'!I$282),"",'Input-IS Y6'!I$282)</f>
        <v>0</v>
      </c>
      <c r="J107" s="633">
        <f>IF(ISERROR('Input-IS Y6'!J$282),"",'Input-IS Y6'!J$282)</f>
        <v>0</v>
      </c>
    </row>
    <row r="108" spans="1:10">
      <c r="A108" t="str">
        <f t="shared" si="10"/>
        <v>Total Earned Income2017</v>
      </c>
      <c r="B108" s="27" t="str">
        <f t="shared" si="16"/>
        <v>Total Earned Income</v>
      </c>
      <c r="C108" s="27">
        <f t="shared" si="17"/>
        <v>2017</v>
      </c>
      <c r="D108" s="633">
        <f>IF(ISERROR('Input-IS Y7'!D$282),"",'Input-IS Y7'!D$282)</f>
        <v>0</v>
      </c>
      <c r="E108" s="633">
        <f>IF(ISERROR('Input-IS Y7'!E$282),"",'Input-IS Y7'!E$282)</f>
        <v>0</v>
      </c>
      <c r="F108" s="633">
        <f>IF(ISERROR('Input-IS Y7'!F$282),"",'Input-IS Y7'!F$282)</f>
        <v>0</v>
      </c>
      <c r="G108" s="633">
        <f>IF(ISERROR('Input-IS Y7'!G$282),"",'Input-IS Y7'!G$282)</f>
        <v>0</v>
      </c>
      <c r="H108" s="633">
        <f>IF(ISERROR('Input-IS Y7'!H$282),"",'Input-IS Y7'!H$282)</f>
        <v>0</v>
      </c>
      <c r="I108" s="633">
        <f>IF(ISERROR('Input-IS Y7'!I$282),"",'Input-IS Y7'!I$282)</f>
        <v>0</v>
      </c>
      <c r="J108" s="633">
        <f>IF(ISERROR('Input-IS Y7'!J$282),"",'Input-IS Y7'!J$282)</f>
        <v>0</v>
      </c>
    </row>
    <row r="109" spans="1:10">
      <c r="A109" t="str">
        <f t="shared" si="10"/>
        <v>Total Earned Income2018</v>
      </c>
      <c r="B109" s="27" t="str">
        <f t="shared" si="16"/>
        <v>Total Earned Income</v>
      </c>
      <c r="C109" s="27">
        <f t="shared" si="17"/>
        <v>2018</v>
      </c>
      <c r="D109" s="633">
        <f>IF(ISERROR('Input-IS Y8'!D$282),"",'Input-IS Y8'!D$282)</f>
        <v>0</v>
      </c>
      <c r="E109" s="633">
        <f>IF(ISERROR('Input-IS Y8'!E$282),"",'Input-IS Y8'!E$282)</f>
        <v>0</v>
      </c>
      <c r="F109" s="633">
        <f>IF(ISERROR('Input-IS Y8'!F$282),"",'Input-IS Y8'!F$282)</f>
        <v>0</v>
      </c>
      <c r="G109" s="633">
        <f>IF(ISERROR('Input-IS Y8'!G$282),"",'Input-IS Y8'!G$282)</f>
        <v>0</v>
      </c>
      <c r="H109" s="633">
        <f>IF(ISERROR('Input-IS Y8'!H$282),"",'Input-IS Y8'!H$282)</f>
        <v>0</v>
      </c>
      <c r="I109" s="633">
        <f>IF(ISERROR('Input-IS Y8'!I$282),"",'Input-IS Y8'!I$282)</f>
        <v>0</v>
      </c>
      <c r="J109" s="633">
        <f>IF(ISERROR('Input-IS Y8'!J$282),"",'Input-IS Y8'!J$282)</f>
        <v>0</v>
      </c>
    </row>
    <row r="110" spans="1:10">
      <c r="A110" t="str">
        <f t="shared" si="10"/>
        <v>Total Earned Income2019</v>
      </c>
      <c r="B110" s="27" t="str">
        <f t="shared" si="16"/>
        <v>Total Earned Income</v>
      </c>
      <c r="C110" s="27">
        <f t="shared" si="17"/>
        <v>2019</v>
      </c>
      <c r="D110" s="633">
        <f>IF(ISERROR('Input-IS Y9'!D$282),"",'Input-IS Y9'!D$282)</f>
        <v>0</v>
      </c>
      <c r="E110" s="633">
        <f>IF(ISERROR('Input-IS Y9'!E$282),"",'Input-IS Y9'!E$282)</f>
        <v>0</v>
      </c>
      <c r="F110" s="633">
        <f>IF(ISERROR('Input-IS Y9'!F$282),"",'Input-IS Y9'!F$282)</f>
        <v>0</v>
      </c>
      <c r="G110" s="633">
        <f>IF(ISERROR('Input-IS Y9'!G$282),"",'Input-IS Y9'!G$282)</f>
        <v>0</v>
      </c>
      <c r="H110" s="633">
        <f>IF(ISERROR('Input-IS Y9'!H$282),"",'Input-IS Y9'!H$282)</f>
        <v>0</v>
      </c>
      <c r="I110" s="633">
        <f>IF(ISERROR('Input-IS Y9'!I$282),"",'Input-IS Y9'!I$282)</f>
        <v>0</v>
      </c>
      <c r="J110" s="633">
        <f>IF(ISERROR('Input-IS Y9'!J$282),"",'Input-IS Y9'!J$282)</f>
        <v>0</v>
      </c>
    </row>
    <row r="111" spans="1:10">
      <c r="A111" t="str">
        <f t="shared" si="10"/>
        <v>Total Earned Income2020</v>
      </c>
      <c r="B111" s="27" t="str">
        <f t="shared" si="16"/>
        <v>Total Earned Income</v>
      </c>
      <c r="C111" s="27">
        <f t="shared" si="17"/>
        <v>2020</v>
      </c>
      <c r="D111" s="633">
        <f>IF(ISERROR('Input-IS Y10'!D$282),"",'Input-IS Y10'!D$282)</f>
        <v>0</v>
      </c>
      <c r="E111" s="633">
        <f>IF(ISERROR('Input-IS Y10'!E$282),"",'Input-IS Y10'!E$282)</f>
        <v>0</v>
      </c>
      <c r="F111" s="633">
        <f>IF(ISERROR('Input-IS Y10'!F$282),"",'Input-IS Y10'!F$282)</f>
        <v>0</v>
      </c>
      <c r="G111" s="633">
        <f>IF(ISERROR('Input-IS Y10'!G$282),"",'Input-IS Y10'!G$282)</f>
        <v>0</v>
      </c>
      <c r="H111" s="633">
        <f>IF(ISERROR('Input-IS Y10'!H$282),"",'Input-IS Y10'!H$282)</f>
        <v>0</v>
      </c>
      <c r="I111" s="633">
        <f>IF(ISERROR('Input-IS Y10'!I$282),"",'Input-IS Y10'!I$282)</f>
        <v>0</v>
      </c>
      <c r="J111" s="633">
        <f>IF(ISERROR('Input-IS Y10'!J$282),"",'Input-IS Y10'!J$282)</f>
        <v>0</v>
      </c>
    </row>
    <row r="112" spans="1:10">
      <c r="A112" t="str">
        <f>B112&amp;C112</f>
        <v>Total Earned Income2021</v>
      </c>
      <c r="B112" s="27" t="str">
        <f t="shared" si="16"/>
        <v>Total Earned Income</v>
      </c>
      <c r="C112" s="27">
        <f t="shared" si="17"/>
        <v>2021</v>
      </c>
      <c r="D112" s="633">
        <f>IF(ISERROR('Input-IS Y11'!D$282),"",'Input-IS Y11'!D$282)</f>
        <v>0</v>
      </c>
      <c r="E112" s="633">
        <f>IF(ISERROR('Input-IS Y11'!E$282),"",'Input-IS Y11'!E$282)</f>
        <v>0</v>
      </c>
      <c r="F112" s="633">
        <f>IF(ISERROR('Input-IS Y11'!F$282),"",'Input-IS Y11'!F$282)</f>
        <v>0</v>
      </c>
      <c r="G112" s="633">
        <f>IF(ISERROR('Input-IS Y11'!G$282),"",'Input-IS Y11'!G$282)</f>
        <v>0</v>
      </c>
      <c r="H112" s="633">
        <f>IF(ISERROR('Input-IS Y11'!H$282),"",'Input-IS Y11'!H$282)</f>
        <v>0</v>
      </c>
      <c r="I112" s="633">
        <f>IF(ISERROR('Input-IS Y11'!I$282),"",'Input-IS Y11'!I$282)</f>
        <v>0</v>
      </c>
      <c r="J112" s="633">
        <f>IF(ISERROR('Input-IS Y11'!J$282),"",'Input-IS Y11'!J$282)</f>
        <v>0</v>
      </c>
    </row>
    <row r="116" spans="1:10">
      <c r="A116" s="28" t="s">
        <v>62</v>
      </c>
      <c r="C116" t="s">
        <v>49</v>
      </c>
      <c r="D116">
        <v>4</v>
      </c>
      <c r="E116">
        <v>5</v>
      </c>
      <c r="F116">
        <v>6</v>
      </c>
      <c r="G116">
        <v>7</v>
      </c>
      <c r="H116">
        <v>8</v>
      </c>
      <c r="I116">
        <v>9</v>
      </c>
      <c r="J116">
        <v>10</v>
      </c>
    </row>
    <row r="117" spans="1:10" ht="25.5">
      <c r="C117" s="26" t="s">
        <v>24</v>
      </c>
      <c r="D117" s="21" t="str">
        <f>D19</f>
        <v>Training</v>
      </c>
      <c r="E117" s="21" t="str">
        <f t="shared" ref="E117:J117" si="18">E19</f>
        <v>Conference</v>
      </c>
      <c r="F117" s="21" t="str">
        <f t="shared" si="18"/>
        <v>Research</v>
      </c>
      <c r="G117" s="21" t="str">
        <f t="shared" si="18"/>
        <v>Publications</v>
      </c>
      <c r="H117" s="21" t="str">
        <f t="shared" si="18"/>
        <v/>
      </c>
      <c r="I117" s="21" t="str">
        <f t="shared" si="18"/>
        <v/>
      </c>
      <c r="J117" s="21" t="str">
        <f t="shared" si="18"/>
        <v/>
      </c>
    </row>
    <row r="118" spans="1:10">
      <c r="A118" t="str">
        <f>B118&amp;C118</f>
        <v>Cost Recovery2011</v>
      </c>
      <c r="B118" s="27" t="s">
        <v>44</v>
      </c>
      <c r="C118" s="27">
        <f>B2</f>
        <v>2011</v>
      </c>
      <c r="D118" s="471" t="str">
        <f>IF(ISERROR('Input-IS Y1'!D$304),"",'Input-IS Y1'!D$304)</f>
        <v/>
      </c>
      <c r="E118" s="471" t="str">
        <f>IF(ISERROR('Input-IS Y1'!E$304),"",'Input-IS Y1'!E$304)</f>
        <v/>
      </c>
      <c r="F118" s="471" t="str">
        <f>IF(ISERROR('Input-IS Y1'!F$304),"",'Input-IS Y1'!F$304)</f>
        <v/>
      </c>
      <c r="G118" s="471" t="str">
        <f>IF(ISERROR('Input-IS Y1'!G$304),"",'Input-IS Y1'!G$304)</f>
        <v/>
      </c>
      <c r="H118" s="471" t="str">
        <f>IF(ISERROR('Input-IS Y1'!H$304),"",'Input-IS Y1'!H$304)</f>
        <v/>
      </c>
      <c r="I118" s="471" t="str">
        <f>IF(ISERROR('Input-IS Y1'!I$304),"",'Input-IS Y1'!I$304)</f>
        <v/>
      </c>
      <c r="J118" s="471" t="str">
        <f>IF(ISERROR('Input-IS Y1'!J$304),"",'Input-IS Y1'!J$304)</f>
        <v/>
      </c>
    </row>
    <row r="119" spans="1:10">
      <c r="A119" t="str">
        <f>B119&amp;C119</f>
        <v>Cost Recovery2012</v>
      </c>
      <c r="B119" s="27" t="str">
        <f t="shared" ref="B119:B128" si="19">B118</f>
        <v>Cost Recovery</v>
      </c>
      <c r="C119" s="27">
        <f t="shared" ref="C119:C128" si="20">B3</f>
        <v>2012</v>
      </c>
      <c r="D119" s="471" t="str">
        <f>IF(ISERROR('Input-IS Y2'!D$304),"",'Input-IS Y2'!D$304)</f>
        <v/>
      </c>
      <c r="E119" s="471" t="str">
        <f>IF(ISERROR('Input-IS Y2'!E$304),"",'Input-IS Y2'!E$304)</f>
        <v/>
      </c>
      <c r="F119" s="471" t="str">
        <f>IF(ISERROR('Input-IS Y2'!F$304),"",'Input-IS Y2'!F$304)</f>
        <v/>
      </c>
      <c r="G119" s="471" t="str">
        <f>IF(ISERROR('Input-IS Y2'!G$304),"",'Input-IS Y2'!G$304)</f>
        <v/>
      </c>
      <c r="H119" s="471" t="str">
        <f>IF(ISERROR('Input-IS Y2'!H$304),"",'Input-IS Y2'!H$304)</f>
        <v/>
      </c>
      <c r="I119" s="471" t="str">
        <f>IF(ISERROR('Input-IS Y2'!I$304),"",'Input-IS Y2'!I$304)</f>
        <v/>
      </c>
      <c r="J119" s="471" t="str">
        <f>IF(ISERROR('Input-IS Y2'!J$304),"",'Input-IS Y2'!J$304)</f>
        <v/>
      </c>
    </row>
    <row r="120" spans="1:10">
      <c r="A120" t="str">
        <f t="shared" ref="A120:A155" si="21">B120&amp;C120</f>
        <v>Cost Recovery2013</v>
      </c>
      <c r="B120" s="27" t="str">
        <f t="shared" si="19"/>
        <v>Cost Recovery</v>
      </c>
      <c r="C120" s="27">
        <f t="shared" si="20"/>
        <v>2013</v>
      </c>
      <c r="D120" s="471" t="str">
        <f>IF(ISERROR('Input-IS Y3'!D$304),"",'Input-IS Y3'!D$304)</f>
        <v/>
      </c>
      <c r="E120" s="471" t="str">
        <f>IF(ISERROR('Input-IS Y3'!E$304),"",'Input-IS Y3'!E$304)</f>
        <v/>
      </c>
      <c r="F120" s="471" t="str">
        <f>IF(ISERROR('Input-IS Y3'!F$304),"",'Input-IS Y3'!F$304)</f>
        <v/>
      </c>
      <c r="G120" s="471" t="str">
        <f>IF(ISERROR('Input-IS Y3'!G$304),"",'Input-IS Y3'!G$304)</f>
        <v/>
      </c>
      <c r="H120" s="471" t="str">
        <f>IF(ISERROR('Input-IS Y3'!H$304),"",'Input-IS Y3'!H$304)</f>
        <v/>
      </c>
      <c r="I120" s="471" t="str">
        <f>IF(ISERROR('Input-IS Y3'!I$304),"",'Input-IS Y3'!I$304)</f>
        <v/>
      </c>
      <c r="J120" s="471" t="str">
        <f>IF(ISERROR('Input-IS Y3'!J$304),"",'Input-IS Y3'!J$304)</f>
        <v/>
      </c>
    </row>
    <row r="121" spans="1:10">
      <c r="A121" t="str">
        <f t="shared" si="21"/>
        <v>Cost Recovery2014</v>
      </c>
      <c r="B121" s="27" t="str">
        <f t="shared" si="19"/>
        <v>Cost Recovery</v>
      </c>
      <c r="C121" s="27">
        <f t="shared" si="20"/>
        <v>2014</v>
      </c>
      <c r="D121" s="471" t="str">
        <f>IF(ISERROR('Input-IS Y4'!D$304),"",'Input-IS Y4'!D$304)</f>
        <v/>
      </c>
      <c r="E121" s="471" t="str">
        <f>IF(ISERROR('Input-IS Y4'!E$304),"",'Input-IS Y4'!E$304)</f>
        <v/>
      </c>
      <c r="F121" s="471" t="str">
        <f>IF(ISERROR('Input-IS Y4'!F$304),"",'Input-IS Y4'!F$304)</f>
        <v/>
      </c>
      <c r="G121" s="471" t="str">
        <f>IF(ISERROR('Input-IS Y4'!G$304),"",'Input-IS Y4'!G$304)</f>
        <v/>
      </c>
      <c r="H121" s="471" t="str">
        <f>IF(ISERROR('Input-IS Y4'!H$304),"",'Input-IS Y4'!H$304)</f>
        <v/>
      </c>
      <c r="I121" s="471" t="str">
        <f>IF(ISERROR('Input-IS Y4'!I$304),"",'Input-IS Y4'!I$304)</f>
        <v/>
      </c>
      <c r="J121" s="471" t="str">
        <f>IF(ISERROR('Input-IS Y4'!J$304),"",'Input-IS Y4'!J$304)</f>
        <v/>
      </c>
    </row>
    <row r="122" spans="1:10">
      <c r="A122" t="str">
        <f t="shared" si="21"/>
        <v>Cost Recovery2015</v>
      </c>
      <c r="B122" s="27" t="str">
        <f t="shared" si="19"/>
        <v>Cost Recovery</v>
      </c>
      <c r="C122" s="27">
        <f t="shared" si="20"/>
        <v>2015</v>
      </c>
      <c r="D122" s="471" t="str">
        <f>IF(ISERROR('Input-IS Y5'!D$304),"",'Input-IS Y5'!D$304)</f>
        <v/>
      </c>
      <c r="E122" s="471" t="str">
        <f>IF(ISERROR('Input-IS Y5'!E$304),"",'Input-IS Y5'!E$304)</f>
        <v/>
      </c>
      <c r="F122" s="471" t="str">
        <f>IF(ISERROR('Input-IS Y5'!F$304),"",'Input-IS Y5'!F$304)</f>
        <v/>
      </c>
      <c r="G122" s="471" t="str">
        <f>IF(ISERROR('Input-IS Y5'!G$304),"",'Input-IS Y5'!G$304)</f>
        <v/>
      </c>
      <c r="H122" s="471" t="str">
        <f>IF(ISERROR('Input-IS Y5'!H$304),"",'Input-IS Y5'!H$304)</f>
        <v/>
      </c>
      <c r="I122" s="471" t="str">
        <f>IF(ISERROR('Input-IS Y5'!I$304),"",'Input-IS Y5'!I$304)</f>
        <v/>
      </c>
      <c r="J122" s="471" t="str">
        <f>IF(ISERROR('Input-IS Y5'!J$304),"",'Input-IS Y5'!J$304)</f>
        <v/>
      </c>
    </row>
    <row r="123" spans="1:10">
      <c r="A123" t="str">
        <f t="shared" si="21"/>
        <v>Cost Recovery2016</v>
      </c>
      <c r="B123" s="27" t="str">
        <f t="shared" si="19"/>
        <v>Cost Recovery</v>
      </c>
      <c r="C123" s="27">
        <f t="shared" si="20"/>
        <v>2016</v>
      </c>
      <c r="D123" s="471" t="str">
        <f>IF(ISERROR('Input-IS Y6'!D$304),"",'Input-IS Y6'!D$304)</f>
        <v/>
      </c>
      <c r="E123" s="471" t="str">
        <f>IF(ISERROR('Input-IS Y6'!E$304),"",'Input-IS Y6'!E$304)</f>
        <v/>
      </c>
      <c r="F123" s="471" t="str">
        <f>IF(ISERROR('Input-IS Y6'!F$304),"",'Input-IS Y6'!F$304)</f>
        <v/>
      </c>
      <c r="G123" s="471" t="str">
        <f>IF(ISERROR('Input-IS Y6'!G$304),"",'Input-IS Y6'!G$304)</f>
        <v/>
      </c>
      <c r="H123" s="471" t="str">
        <f>IF(ISERROR('Input-IS Y6'!H$304),"",'Input-IS Y6'!H$304)</f>
        <v/>
      </c>
      <c r="I123" s="471" t="str">
        <f>IF(ISERROR('Input-IS Y6'!I$304),"",'Input-IS Y6'!I$304)</f>
        <v/>
      </c>
      <c r="J123" s="471" t="str">
        <f>IF(ISERROR('Input-IS Y6'!J$304),"",'Input-IS Y6'!J$304)</f>
        <v/>
      </c>
    </row>
    <row r="124" spans="1:10">
      <c r="A124" t="str">
        <f t="shared" si="21"/>
        <v>Cost Recovery2017</v>
      </c>
      <c r="B124" s="27" t="str">
        <f t="shared" si="19"/>
        <v>Cost Recovery</v>
      </c>
      <c r="C124" s="27">
        <f t="shared" si="20"/>
        <v>2017</v>
      </c>
      <c r="D124" s="471" t="str">
        <f>IF(ISERROR('Input-IS Y7'!D$304),"",'Input-IS Y7'!D$304)</f>
        <v/>
      </c>
      <c r="E124" s="471" t="str">
        <f>IF(ISERROR('Input-IS Y7'!E$304),"",'Input-IS Y7'!E$304)</f>
        <v/>
      </c>
      <c r="F124" s="471" t="str">
        <f>IF(ISERROR('Input-IS Y7'!F$304),"",'Input-IS Y7'!F$304)</f>
        <v/>
      </c>
      <c r="G124" s="471" t="str">
        <f>IF(ISERROR('Input-IS Y7'!G$304),"",'Input-IS Y7'!G$304)</f>
        <v/>
      </c>
      <c r="H124" s="471" t="str">
        <f>IF(ISERROR('Input-IS Y7'!H$304),"",'Input-IS Y7'!H$304)</f>
        <v/>
      </c>
      <c r="I124" s="471" t="str">
        <f>IF(ISERROR('Input-IS Y7'!I$304),"",'Input-IS Y7'!I$304)</f>
        <v/>
      </c>
      <c r="J124" s="471" t="str">
        <f>IF(ISERROR('Input-IS Y7'!J$304),"",'Input-IS Y7'!J$304)</f>
        <v/>
      </c>
    </row>
    <row r="125" spans="1:10">
      <c r="A125" t="str">
        <f t="shared" si="21"/>
        <v>Cost Recovery2018</v>
      </c>
      <c r="B125" s="27" t="str">
        <f t="shared" si="19"/>
        <v>Cost Recovery</v>
      </c>
      <c r="C125" s="27">
        <f t="shared" si="20"/>
        <v>2018</v>
      </c>
      <c r="D125" s="471" t="str">
        <f>IF(ISERROR('Input-IS Y8'!D$304),"",'Input-IS Y8'!D$304)</f>
        <v/>
      </c>
      <c r="E125" s="471" t="str">
        <f>IF(ISERROR('Input-IS Y8'!E$304),"",'Input-IS Y8'!E$304)</f>
        <v/>
      </c>
      <c r="F125" s="471" t="str">
        <f>IF(ISERROR('Input-IS Y8'!F$304),"",'Input-IS Y8'!F$304)</f>
        <v/>
      </c>
      <c r="G125" s="471" t="str">
        <f>IF(ISERROR('Input-IS Y8'!G$304),"",'Input-IS Y8'!G$304)</f>
        <v/>
      </c>
      <c r="H125" s="471" t="str">
        <f>IF(ISERROR('Input-IS Y8'!H$304),"",'Input-IS Y8'!H$304)</f>
        <v/>
      </c>
      <c r="I125" s="471" t="str">
        <f>IF(ISERROR('Input-IS Y8'!I$304),"",'Input-IS Y8'!I$304)</f>
        <v/>
      </c>
      <c r="J125" s="471" t="str">
        <f>IF(ISERROR('Input-IS Y8'!J$304),"",'Input-IS Y8'!J$304)</f>
        <v/>
      </c>
    </row>
    <row r="126" spans="1:10">
      <c r="A126" t="str">
        <f t="shared" si="21"/>
        <v>Cost Recovery2019</v>
      </c>
      <c r="B126" s="27" t="str">
        <f t="shared" si="19"/>
        <v>Cost Recovery</v>
      </c>
      <c r="C126" s="27">
        <f t="shared" si="20"/>
        <v>2019</v>
      </c>
      <c r="D126" s="471" t="str">
        <f>IF(ISERROR('Input-IS Y9'!D$304),"",'Input-IS Y9'!D$304)</f>
        <v/>
      </c>
      <c r="E126" s="471" t="str">
        <f>IF(ISERROR('Input-IS Y9'!E$304),"",'Input-IS Y9'!E$304)</f>
        <v/>
      </c>
      <c r="F126" s="471" t="str">
        <f>IF(ISERROR('Input-IS Y9'!F$304),"",'Input-IS Y9'!F$304)</f>
        <v/>
      </c>
      <c r="G126" s="471" t="str">
        <f>IF(ISERROR('Input-IS Y9'!G$304),"",'Input-IS Y9'!G$304)</f>
        <v/>
      </c>
      <c r="H126" s="471" t="str">
        <f>IF(ISERROR('Input-IS Y9'!H$304),"",'Input-IS Y9'!H$304)</f>
        <v/>
      </c>
      <c r="I126" s="471" t="str">
        <f>IF(ISERROR('Input-IS Y9'!I$304),"",'Input-IS Y9'!I$304)</f>
        <v/>
      </c>
      <c r="J126" s="471" t="str">
        <f>IF(ISERROR('Input-IS Y9'!J$304),"",'Input-IS Y9'!J$304)</f>
        <v/>
      </c>
    </row>
    <row r="127" spans="1:10">
      <c r="A127" t="str">
        <f t="shared" si="21"/>
        <v>Cost Recovery2020</v>
      </c>
      <c r="B127" s="27" t="str">
        <f t="shared" si="19"/>
        <v>Cost Recovery</v>
      </c>
      <c r="C127" s="27">
        <f t="shared" si="20"/>
        <v>2020</v>
      </c>
      <c r="D127" s="471" t="str">
        <f>IF(ISERROR('Input-IS Y10'!D$304),"",'Input-IS Y10'!D$304)</f>
        <v/>
      </c>
      <c r="E127" s="471" t="str">
        <f>IF(ISERROR('Input-IS Y10'!E$304),"",'Input-IS Y10'!E$304)</f>
        <v/>
      </c>
      <c r="F127" s="471" t="str">
        <f>IF(ISERROR('Input-IS Y10'!F$304),"",'Input-IS Y10'!F$304)</f>
        <v/>
      </c>
      <c r="G127" s="471" t="str">
        <f>IF(ISERROR('Input-IS Y10'!G$304),"",'Input-IS Y10'!G$304)</f>
        <v/>
      </c>
      <c r="H127" s="471" t="str">
        <f>IF(ISERROR('Input-IS Y10'!H$304),"",'Input-IS Y10'!H$304)</f>
        <v/>
      </c>
      <c r="I127" s="471" t="str">
        <f>IF(ISERROR('Input-IS Y10'!I$304),"",'Input-IS Y10'!I$304)</f>
        <v/>
      </c>
      <c r="J127" s="471" t="str">
        <f>IF(ISERROR('Input-IS Y10'!J$304),"",'Input-IS Y10'!J$304)</f>
        <v/>
      </c>
    </row>
    <row r="128" spans="1:10">
      <c r="A128" t="str">
        <f>B128&amp;C128</f>
        <v>Cost Recovery2021</v>
      </c>
      <c r="B128" s="27" t="str">
        <f t="shared" si="19"/>
        <v>Cost Recovery</v>
      </c>
      <c r="C128" s="27">
        <f t="shared" si="20"/>
        <v>2021</v>
      </c>
      <c r="D128" s="471" t="str">
        <f>IF(ISERROR('Input-IS Y11'!D$304),"",'Input-IS Y11'!D$304)</f>
        <v/>
      </c>
      <c r="E128" s="471" t="str">
        <f>IF(ISERROR('Input-IS Y11'!E$304),"",'Input-IS Y11'!E$304)</f>
        <v/>
      </c>
      <c r="F128" s="471" t="str">
        <f>IF(ISERROR('Input-IS Y11'!F$304),"",'Input-IS Y11'!F$304)</f>
        <v/>
      </c>
      <c r="G128" s="471" t="str">
        <f>IF(ISERROR('Input-IS Y11'!G$304),"",'Input-IS Y11'!G$304)</f>
        <v/>
      </c>
      <c r="H128" s="471" t="str">
        <f>IF(ISERROR('Input-IS Y11'!H$304),"",'Input-IS Y11'!H$304)</f>
        <v/>
      </c>
      <c r="I128" s="471" t="str">
        <f>IF(ISERROR('Input-IS Y11'!I$304),"",'Input-IS Y11'!I$304)</f>
        <v/>
      </c>
      <c r="J128" s="471" t="str">
        <f>IF(ISERROR('Input-IS Y11'!J$304),"",'Input-IS Y11'!J$304)</f>
        <v/>
      </c>
    </row>
    <row r="129" spans="1:10">
      <c r="A129" t="str">
        <f t="shared" si="21"/>
        <v>Direct Cost2011</v>
      </c>
      <c r="B129" s="27" t="s">
        <v>60</v>
      </c>
      <c r="C129" s="27">
        <f>C118</f>
        <v>2011</v>
      </c>
      <c r="D129" s="471" t="str">
        <f>IF(ISERROR('Input-IS Y1'!D$298),"",'Input-IS Y1'!D$298)</f>
        <v/>
      </c>
      <c r="E129" s="471" t="str">
        <f>IF(ISERROR('Input-IS Y1'!E$298),"",'Input-IS Y1'!E$298)</f>
        <v/>
      </c>
      <c r="F129" s="471" t="str">
        <f>IF(ISERROR('Input-IS Y1'!F$298),"",'Input-IS Y1'!F$298)</f>
        <v/>
      </c>
      <c r="G129" s="471" t="str">
        <f>IF(ISERROR('Input-IS Y1'!G$298),"",'Input-IS Y1'!G$298)</f>
        <v/>
      </c>
      <c r="H129" s="471" t="str">
        <f>IF(ISERROR('Input-IS Y1'!H$298),"",'Input-IS Y1'!H$298)</f>
        <v/>
      </c>
      <c r="I129" s="471" t="str">
        <f>IF(ISERROR('Input-IS Y1'!I$298),"",'Input-IS Y1'!I$298)</f>
        <v/>
      </c>
      <c r="J129" s="471" t="str">
        <f>IF(ISERROR('Input-IS Y1'!J$298),"",'Input-IS Y1'!J$298)</f>
        <v/>
      </c>
    </row>
    <row r="130" spans="1:10">
      <c r="A130" t="str">
        <f t="shared" si="21"/>
        <v>Direct Cost2012</v>
      </c>
      <c r="B130" s="27" t="str">
        <f t="shared" ref="B130:B139" si="22">B129</f>
        <v>Direct Cost</v>
      </c>
      <c r="C130" s="27">
        <f t="shared" ref="C130:C161" si="23">C119</f>
        <v>2012</v>
      </c>
      <c r="D130" s="471" t="str">
        <f>IF(ISERROR('Input-IS Y2'!D$298),"",'Input-IS Y2'!D$298)</f>
        <v/>
      </c>
      <c r="E130" s="471" t="str">
        <f>IF(ISERROR('Input-IS Y2'!E$298),"",'Input-IS Y2'!E$298)</f>
        <v/>
      </c>
      <c r="F130" s="471" t="str">
        <f>IF(ISERROR('Input-IS Y2'!F$298),"",'Input-IS Y2'!F$298)</f>
        <v/>
      </c>
      <c r="G130" s="471" t="str">
        <f>IF(ISERROR('Input-IS Y2'!G$298),"",'Input-IS Y2'!G$298)</f>
        <v/>
      </c>
      <c r="H130" s="471" t="str">
        <f>IF(ISERROR('Input-IS Y2'!H$298),"",'Input-IS Y2'!H$298)</f>
        <v/>
      </c>
      <c r="I130" s="471" t="str">
        <f>IF(ISERROR('Input-IS Y2'!I$298),"",'Input-IS Y2'!I$298)</f>
        <v/>
      </c>
      <c r="J130" s="471" t="str">
        <f>IF(ISERROR('Input-IS Y2'!J$298),"",'Input-IS Y2'!J$298)</f>
        <v/>
      </c>
    </row>
    <row r="131" spans="1:10">
      <c r="A131" t="str">
        <f t="shared" si="21"/>
        <v>Direct Cost2013</v>
      </c>
      <c r="B131" s="27" t="str">
        <f t="shared" si="22"/>
        <v>Direct Cost</v>
      </c>
      <c r="C131" s="27">
        <f t="shared" si="23"/>
        <v>2013</v>
      </c>
      <c r="D131" s="471" t="str">
        <f>IF(ISERROR('Input-IS Y3'!D$298),"",'Input-IS Y3'!D$298)</f>
        <v/>
      </c>
      <c r="E131" s="471" t="str">
        <f>IF(ISERROR('Input-IS Y3'!E$298),"",'Input-IS Y3'!E$298)</f>
        <v/>
      </c>
      <c r="F131" s="471" t="str">
        <f>IF(ISERROR('Input-IS Y3'!F$298),"",'Input-IS Y3'!F$298)</f>
        <v/>
      </c>
      <c r="G131" s="471" t="str">
        <f>IF(ISERROR('Input-IS Y3'!G$298),"",'Input-IS Y3'!G$298)</f>
        <v/>
      </c>
      <c r="H131" s="471" t="str">
        <f>IF(ISERROR('Input-IS Y3'!H$298),"",'Input-IS Y3'!H$298)</f>
        <v/>
      </c>
      <c r="I131" s="471" t="str">
        <f>IF(ISERROR('Input-IS Y3'!I$298),"",'Input-IS Y3'!I$298)</f>
        <v/>
      </c>
      <c r="J131" s="471" t="str">
        <f>IF(ISERROR('Input-IS Y3'!J$298),"",'Input-IS Y3'!J$298)</f>
        <v/>
      </c>
    </row>
    <row r="132" spans="1:10">
      <c r="A132" t="str">
        <f t="shared" si="21"/>
        <v>Direct Cost2014</v>
      </c>
      <c r="B132" s="27" t="str">
        <f t="shared" si="22"/>
        <v>Direct Cost</v>
      </c>
      <c r="C132" s="27">
        <f t="shared" si="23"/>
        <v>2014</v>
      </c>
      <c r="D132" s="471" t="str">
        <f>IF(ISERROR('Input-IS Y4'!D$298),"",'Input-IS Y4'!D$298)</f>
        <v/>
      </c>
      <c r="E132" s="471" t="str">
        <f>IF(ISERROR('Input-IS Y4'!E$298),"",'Input-IS Y4'!E$298)</f>
        <v/>
      </c>
      <c r="F132" s="471" t="str">
        <f>IF(ISERROR('Input-IS Y4'!F$298),"",'Input-IS Y4'!F$298)</f>
        <v/>
      </c>
      <c r="G132" s="471" t="str">
        <f>IF(ISERROR('Input-IS Y4'!G$298),"",'Input-IS Y4'!G$298)</f>
        <v/>
      </c>
      <c r="H132" s="471" t="str">
        <f>IF(ISERROR('Input-IS Y4'!H$298),"",'Input-IS Y4'!H$298)</f>
        <v/>
      </c>
      <c r="I132" s="471" t="str">
        <f>IF(ISERROR('Input-IS Y4'!I$298),"",'Input-IS Y4'!I$298)</f>
        <v/>
      </c>
      <c r="J132" s="471" t="str">
        <f>IF(ISERROR('Input-IS Y4'!J$298),"",'Input-IS Y4'!J$298)</f>
        <v/>
      </c>
    </row>
    <row r="133" spans="1:10">
      <c r="A133" t="str">
        <f t="shared" si="21"/>
        <v>Direct Cost2015</v>
      </c>
      <c r="B133" s="27" t="str">
        <f t="shared" si="22"/>
        <v>Direct Cost</v>
      </c>
      <c r="C133" s="27">
        <f t="shared" si="23"/>
        <v>2015</v>
      </c>
      <c r="D133" s="471" t="str">
        <f>IF(ISERROR('Input-IS Y5'!D$298),"",'Input-IS Y5'!D$298)</f>
        <v/>
      </c>
      <c r="E133" s="471" t="str">
        <f>IF(ISERROR('Input-IS Y5'!E$298),"",'Input-IS Y5'!E$298)</f>
        <v/>
      </c>
      <c r="F133" s="471" t="str">
        <f>IF(ISERROR('Input-IS Y5'!F$298),"",'Input-IS Y5'!F$298)</f>
        <v/>
      </c>
      <c r="G133" s="471" t="str">
        <f>IF(ISERROR('Input-IS Y5'!G$298),"",'Input-IS Y5'!G$298)</f>
        <v/>
      </c>
      <c r="H133" s="471" t="str">
        <f>IF(ISERROR('Input-IS Y5'!H$298),"",'Input-IS Y5'!H$298)</f>
        <v/>
      </c>
      <c r="I133" s="471" t="str">
        <f>IF(ISERROR('Input-IS Y5'!I$298),"",'Input-IS Y5'!I$298)</f>
        <v/>
      </c>
      <c r="J133" s="471" t="str">
        <f>IF(ISERROR('Input-IS Y5'!J$298),"",'Input-IS Y5'!J$298)</f>
        <v/>
      </c>
    </row>
    <row r="134" spans="1:10">
      <c r="A134" t="str">
        <f t="shared" si="21"/>
        <v>Direct Cost2016</v>
      </c>
      <c r="B134" s="27" t="str">
        <f t="shared" si="22"/>
        <v>Direct Cost</v>
      </c>
      <c r="C134" s="27">
        <f t="shared" si="23"/>
        <v>2016</v>
      </c>
      <c r="D134" s="471" t="str">
        <f>IF(ISERROR('Input-IS Y6'!D$298),"",'Input-IS Y6'!D$298)</f>
        <v/>
      </c>
      <c r="E134" s="471" t="str">
        <f>IF(ISERROR('Input-IS Y6'!E$298),"",'Input-IS Y6'!E$298)</f>
        <v/>
      </c>
      <c r="F134" s="471" t="str">
        <f>IF(ISERROR('Input-IS Y6'!F$298),"",'Input-IS Y6'!F$298)</f>
        <v/>
      </c>
      <c r="G134" s="471" t="str">
        <f>IF(ISERROR('Input-IS Y6'!G$298),"",'Input-IS Y6'!G$298)</f>
        <v/>
      </c>
      <c r="H134" s="471" t="str">
        <f>IF(ISERROR('Input-IS Y6'!H$298),"",'Input-IS Y6'!H$298)</f>
        <v/>
      </c>
      <c r="I134" s="471" t="str">
        <f>IF(ISERROR('Input-IS Y6'!I$298),"",'Input-IS Y6'!I$298)</f>
        <v/>
      </c>
      <c r="J134" s="471" t="str">
        <f>IF(ISERROR('Input-IS Y6'!J$298),"",'Input-IS Y6'!J$298)</f>
        <v/>
      </c>
    </row>
    <row r="135" spans="1:10">
      <c r="A135" t="str">
        <f t="shared" si="21"/>
        <v>Direct Cost2017</v>
      </c>
      <c r="B135" s="27" t="str">
        <f t="shared" si="22"/>
        <v>Direct Cost</v>
      </c>
      <c r="C135" s="27">
        <f t="shared" si="23"/>
        <v>2017</v>
      </c>
      <c r="D135" s="471" t="str">
        <f>IF(ISERROR('Input-IS Y7'!D$298),"",'Input-IS Y7'!D$298)</f>
        <v/>
      </c>
      <c r="E135" s="471" t="str">
        <f>IF(ISERROR('Input-IS Y7'!E$298),"",'Input-IS Y7'!E$298)</f>
        <v/>
      </c>
      <c r="F135" s="471" t="str">
        <f>IF(ISERROR('Input-IS Y7'!F$298),"",'Input-IS Y7'!F$298)</f>
        <v/>
      </c>
      <c r="G135" s="471" t="str">
        <f>IF(ISERROR('Input-IS Y7'!G$298),"",'Input-IS Y7'!G$298)</f>
        <v/>
      </c>
      <c r="H135" s="471" t="str">
        <f>IF(ISERROR('Input-IS Y7'!H$298),"",'Input-IS Y7'!H$298)</f>
        <v/>
      </c>
      <c r="I135" s="471" t="str">
        <f>IF(ISERROR('Input-IS Y7'!I$298),"",'Input-IS Y7'!I$298)</f>
        <v/>
      </c>
      <c r="J135" s="471" t="str">
        <f>IF(ISERROR('Input-IS Y7'!J$298),"",'Input-IS Y7'!J$298)</f>
        <v/>
      </c>
    </row>
    <row r="136" spans="1:10">
      <c r="A136" t="str">
        <f t="shared" si="21"/>
        <v>Direct Cost2018</v>
      </c>
      <c r="B136" s="27" t="str">
        <f t="shared" si="22"/>
        <v>Direct Cost</v>
      </c>
      <c r="C136" s="27">
        <f t="shared" si="23"/>
        <v>2018</v>
      </c>
      <c r="D136" s="471" t="str">
        <f>IF(ISERROR('Input-IS Y8'!D$298),"",'Input-IS Y8'!D$298)</f>
        <v/>
      </c>
      <c r="E136" s="471" t="str">
        <f>IF(ISERROR('Input-IS Y8'!E$298),"",'Input-IS Y8'!E$298)</f>
        <v/>
      </c>
      <c r="F136" s="471" t="str">
        <f>IF(ISERROR('Input-IS Y8'!F$298),"",'Input-IS Y8'!F$298)</f>
        <v/>
      </c>
      <c r="G136" s="471" t="str">
        <f>IF(ISERROR('Input-IS Y8'!G$298),"",'Input-IS Y8'!G$298)</f>
        <v/>
      </c>
      <c r="H136" s="471" t="str">
        <f>IF(ISERROR('Input-IS Y8'!H$298),"",'Input-IS Y8'!H$298)</f>
        <v/>
      </c>
      <c r="I136" s="471" t="str">
        <f>IF(ISERROR('Input-IS Y8'!I$298),"",'Input-IS Y8'!I$298)</f>
        <v/>
      </c>
      <c r="J136" s="471" t="str">
        <f>IF(ISERROR('Input-IS Y8'!J$298),"",'Input-IS Y8'!J$298)</f>
        <v/>
      </c>
    </row>
    <row r="137" spans="1:10">
      <c r="A137" t="str">
        <f t="shared" si="21"/>
        <v>Direct Cost2019</v>
      </c>
      <c r="B137" s="27" t="str">
        <f t="shared" si="22"/>
        <v>Direct Cost</v>
      </c>
      <c r="C137" s="27">
        <f t="shared" si="23"/>
        <v>2019</v>
      </c>
      <c r="D137" s="471" t="str">
        <f>IF(ISERROR('Input-IS Y9'!D$298),"",'Input-IS Y9'!D$298)</f>
        <v/>
      </c>
      <c r="E137" s="471" t="str">
        <f>IF(ISERROR('Input-IS Y9'!E$298),"",'Input-IS Y9'!E$298)</f>
        <v/>
      </c>
      <c r="F137" s="471" t="str">
        <f>IF(ISERROR('Input-IS Y9'!F$298),"",'Input-IS Y9'!F$298)</f>
        <v/>
      </c>
      <c r="G137" s="471" t="str">
        <f>IF(ISERROR('Input-IS Y9'!G$298),"",'Input-IS Y9'!G$298)</f>
        <v/>
      </c>
      <c r="H137" s="471" t="str">
        <f>IF(ISERROR('Input-IS Y9'!H$298),"",'Input-IS Y9'!H$298)</f>
        <v/>
      </c>
      <c r="I137" s="471" t="str">
        <f>IF(ISERROR('Input-IS Y9'!I$298),"",'Input-IS Y9'!I$298)</f>
        <v/>
      </c>
      <c r="J137" s="471" t="str">
        <f>IF(ISERROR('Input-IS Y9'!J$298),"",'Input-IS Y9'!J$298)</f>
        <v/>
      </c>
    </row>
    <row r="138" spans="1:10">
      <c r="A138" t="str">
        <f t="shared" si="21"/>
        <v>Direct Cost2020</v>
      </c>
      <c r="B138" s="27" t="str">
        <f t="shared" si="22"/>
        <v>Direct Cost</v>
      </c>
      <c r="C138" s="27">
        <f t="shared" si="23"/>
        <v>2020</v>
      </c>
      <c r="D138" s="471" t="str">
        <f>IF(ISERROR('Input-IS Y10'!D$298),"",'Input-IS Y10'!D$298)</f>
        <v/>
      </c>
      <c r="E138" s="471" t="str">
        <f>IF(ISERROR('Input-IS Y10'!E$298),"",'Input-IS Y10'!E$298)</f>
        <v/>
      </c>
      <c r="F138" s="471" t="str">
        <f>IF(ISERROR('Input-IS Y10'!F$298),"",'Input-IS Y10'!F$298)</f>
        <v/>
      </c>
      <c r="G138" s="471" t="str">
        <f>IF(ISERROR('Input-IS Y10'!G$298),"",'Input-IS Y10'!G$298)</f>
        <v/>
      </c>
      <c r="H138" s="471" t="str">
        <f>IF(ISERROR('Input-IS Y10'!H$298),"",'Input-IS Y10'!H$298)</f>
        <v/>
      </c>
      <c r="I138" s="471" t="str">
        <f>IF(ISERROR('Input-IS Y10'!I$298),"",'Input-IS Y10'!I$298)</f>
        <v/>
      </c>
      <c r="J138" s="471" t="str">
        <f>IF(ISERROR('Input-IS Y10'!J$298),"",'Input-IS Y10'!J$298)</f>
        <v/>
      </c>
    </row>
    <row r="139" spans="1:10">
      <c r="A139" t="str">
        <f>B139&amp;C139</f>
        <v>Direct Cost2021</v>
      </c>
      <c r="B139" s="27" t="str">
        <f t="shared" si="22"/>
        <v>Direct Cost</v>
      </c>
      <c r="C139" s="27">
        <f t="shared" si="23"/>
        <v>2021</v>
      </c>
      <c r="D139" s="471" t="str">
        <f>IF(ISERROR('Input-IS Y11'!D$298),"",'Input-IS Y11'!D$298)</f>
        <v/>
      </c>
      <c r="E139" s="471" t="str">
        <f>IF(ISERROR('Input-IS Y11'!E$298),"",'Input-IS Y11'!E$298)</f>
        <v/>
      </c>
      <c r="F139" s="471" t="str">
        <f>IF(ISERROR('Input-IS Y11'!F$298),"",'Input-IS Y11'!F$298)</f>
        <v/>
      </c>
      <c r="G139" s="471" t="str">
        <f>IF(ISERROR('Input-IS Y11'!G$298),"",'Input-IS Y11'!G$298)</f>
        <v/>
      </c>
      <c r="H139" s="471" t="str">
        <f>IF(ISERROR('Input-IS Y11'!H$298),"",'Input-IS Y11'!H$298)</f>
        <v/>
      </c>
      <c r="I139" s="471" t="str">
        <f>IF(ISERROR('Input-IS Y11'!I$298),"",'Input-IS Y11'!I$298)</f>
        <v/>
      </c>
      <c r="J139" s="471" t="str">
        <f>IF(ISERROR('Input-IS Y11'!J$298),"",'Input-IS Y11'!J$298)</f>
        <v/>
      </c>
    </row>
    <row r="140" spans="1:10">
      <c r="A140" t="str">
        <f t="shared" si="21"/>
        <v>Indirect Cost2011</v>
      </c>
      <c r="B140" s="27" t="s">
        <v>63</v>
      </c>
      <c r="C140" s="27">
        <f t="shared" si="23"/>
        <v>2011</v>
      </c>
      <c r="D140" s="471" t="str">
        <f>IF(ISERROR('Input-IS Y1'!D$299),"",'Input-IS Y1'!D$299)</f>
        <v/>
      </c>
      <c r="E140" s="471" t="str">
        <f>IF(ISERROR('Input-IS Y1'!E$299),"",'Input-IS Y1'!E$299)</f>
        <v/>
      </c>
      <c r="F140" s="471" t="str">
        <f>IF(ISERROR('Input-IS Y1'!F$299),"",'Input-IS Y1'!F$299)</f>
        <v/>
      </c>
      <c r="G140" s="471" t="str">
        <f>IF(ISERROR('Input-IS Y1'!G$299),"",'Input-IS Y1'!G$299)</f>
        <v/>
      </c>
      <c r="H140" s="471" t="str">
        <f>IF(ISERROR('Input-IS Y1'!H$299),"",'Input-IS Y1'!H$299)</f>
        <v/>
      </c>
      <c r="I140" s="471" t="str">
        <f>IF(ISERROR('Input-IS Y1'!I$299),"",'Input-IS Y1'!I$299)</f>
        <v/>
      </c>
      <c r="J140" s="471" t="str">
        <f>IF(ISERROR('Input-IS Y1'!J$299),"",'Input-IS Y1'!J$299)</f>
        <v/>
      </c>
    </row>
    <row r="141" spans="1:10">
      <c r="A141" t="str">
        <f t="shared" si="21"/>
        <v>Indirect Cost2012</v>
      </c>
      <c r="B141" s="27" t="str">
        <f t="shared" ref="B141:B150" si="24">B140</f>
        <v>Indirect Cost</v>
      </c>
      <c r="C141" s="27">
        <f t="shared" si="23"/>
        <v>2012</v>
      </c>
      <c r="D141" s="471" t="str">
        <f>IF(ISERROR('Input-IS Y2'!D$299),"",'Input-IS Y2'!D$299)</f>
        <v/>
      </c>
      <c r="E141" s="471" t="str">
        <f>IF(ISERROR('Input-IS Y2'!E$299),"",'Input-IS Y2'!E$299)</f>
        <v/>
      </c>
      <c r="F141" s="471" t="str">
        <f>IF(ISERROR('Input-IS Y2'!F$299),"",'Input-IS Y2'!F$299)</f>
        <v/>
      </c>
      <c r="G141" s="471" t="str">
        <f>IF(ISERROR('Input-IS Y2'!G$299),"",'Input-IS Y2'!G$299)</f>
        <v/>
      </c>
      <c r="H141" s="471" t="str">
        <f>IF(ISERROR('Input-IS Y2'!H$299),"",'Input-IS Y2'!H$299)</f>
        <v/>
      </c>
      <c r="I141" s="471" t="str">
        <f>IF(ISERROR('Input-IS Y2'!I$299),"",'Input-IS Y2'!I$299)</f>
        <v/>
      </c>
      <c r="J141" s="471" t="str">
        <f>IF(ISERROR('Input-IS Y2'!J$299),"",'Input-IS Y2'!J$299)</f>
        <v/>
      </c>
    </row>
    <row r="142" spans="1:10">
      <c r="A142" t="str">
        <f t="shared" si="21"/>
        <v>Indirect Cost2013</v>
      </c>
      <c r="B142" s="27" t="str">
        <f t="shared" si="24"/>
        <v>Indirect Cost</v>
      </c>
      <c r="C142" s="27">
        <f t="shared" si="23"/>
        <v>2013</v>
      </c>
      <c r="D142" s="471" t="str">
        <f>IF(ISERROR('Input-IS Y3'!D$299),"",'Input-IS Y3'!D$299)</f>
        <v/>
      </c>
      <c r="E142" s="471" t="str">
        <f>IF(ISERROR('Input-IS Y3'!E$299),"",'Input-IS Y3'!E$299)</f>
        <v/>
      </c>
      <c r="F142" s="471" t="str">
        <f>IF(ISERROR('Input-IS Y3'!F$299),"",'Input-IS Y3'!F$299)</f>
        <v/>
      </c>
      <c r="G142" s="471" t="str">
        <f>IF(ISERROR('Input-IS Y3'!G$299),"",'Input-IS Y3'!G$299)</f>
        <v/>
      </c>
      <c r="H142" s="471" t="str">
        <f>IF(ISERROR('Input-IS Y3'!H$299),"",'Input-IS Y3'!H$299)</f>
        <v/>
      </c>
      <c r="I142" s="471" t="str">
        <f>IF(ISERROR('Input-IS Y3'!I$299),"",'Input-IS Y3'!I$299)</f>
        <v/>
      </c>
      <c r="J142" s="471" t="str">
        <f>IF(ISERROR('Input-IS Y3'!J$299),"",'Input-IS Y3'!J$299)</f>
        <v/>
      </c>
    </row>
    <row r="143" spans="1:10">
      <c r="A143" t="str">
        <f t="shared" si="21"/>
        <v>Indirect Cost2014</v>
      </c>
      <c r="B143" s="27" t="str">
        <f t="shared" si="24"/>
        <v>Indirect Cost</v>
      </c>
      <c r="C143" s="27">
        <f t="shared" si="23"/>
        <v>2014</v>
      </c>
      <c r="D143" s="471" t="str">
        <f>IF(ISERROR('Input-IS Y4'!D$299),"",'Input-IS Y4'!D$299)</f>
        <v/>
      </c>
      <c r="E143" s="471" t="str">
        <f>IF(ISERROR('Input-IS Y4'!E$299),"",'Input-IS Y4'!E$299)</f>
        <v/>
      </c>
      <c r="F143" s="471" t="str">
        <f>IF(ISERROR('Input-IS Y4'!F$299),"",'Input-IS Y4'!F$299)</f>
        <v/>
      </c>
      <c r="G143" s="471" t="str">
        <f>IF(ISERROR('Input-IS Y4'!G$299),"",'Input-IS Y4'!G$299)</f>
        <v/>
      </c>
      <c r="H143" s="471" t="str">
        <f>IF(ISERROR('Input-IS Y4'!H$299),"",'Input-IS Y4'!H$299)</f>
        <v/>
      </c>
      <c r="I143" s="471" t="str">
        <f>IF(ISERROR('Input-IS Y4'!I$299),"",'Input-IS Y4'!I$299)</f>
        <v/>
      </c>
      <c r="J143" s="471" t="str">
        <f>IF(ISERROR('Input-IS Y4'!J$299),"",'Input-IS Y4'!J$299)</f>
        <v/>
      </c>
    </row>
    <row r="144" spans="1:10">
      <c r="A144" t="str">
        <f t="shared" si="21"/>
        <v>Indirect Cost2015</v>
      </c>
      <c r="B144" s="27" t="str">
        <f t="shared" si="24"/>
        <v>Indirect Cost</v>
      </c>
      <c r="C144" s="27">
        <f t="shared" si="23"/>
        <v>2015</v>
      </c>
      <c r="D144" s="471" t="str">
        <f>IF(ISERROR('Input-IS Y5'!D$299),"",'Input-IS Y5'!D$299)</f>
        <v/>
      </c>
      <c r="E144" s="471" t="str">
        <f>IF(ISERROR('Input-IS Y5'!E$299),"",'Input-IS Y5'!E$299)</f>
        <v/>
      </c>
      <c r="F144" s="471" t="str">
        <f>IF(ISERROR('Input-IS Y5'!F$299),"",'Input-IS Y5'!F$299)</f>
        <v/>
      </c>
      <c r="G144" s="471" t="str">
        <f>IF(ISERROR('Input-IS Y5'!G$299),"",'Input-IS Y5'!G$299)</f>
        <v/>
      </c>
      <c r="H144" s="471" t="str">
        <f>IF(ISERROR('Input-IS Y5'!H$299),"",'Input-IS Y5'!H$299)</f>
        <v/>
      </c>
      <c r="I144" s="471" t="str">
        <f>IF(ISERROR('Input-IS Y5'!I$299),"",'Input-IS Y5'!I$299)</f>
        <v/>
      </c>
      <c r="J144" s="471" t="str">
        <f>IF(ISERROR('Input-IS Y5'!J$299),"",'Input-IS Y5'!J$299)</f>
        <v/>
      </c>
    </row>
    <row r="145" spans="1:10">
      <c r="A145" t="str">
        <f t="shared" si="21"/>
        <v>Indirect Cost2016</v>
      </c>
      <c r="B145" s="27" t="str">
        <f t="shared" si="24"/>
        <v>Indirect Cost</v>
      </c>
      <c r="C145" s="27">
        <f t="shared" si="23"/>
        <v>2016</v>
      </c>
      <c r="D145" s="471" t="str">
        <f>IF(ISERROR('Input-IS Y6'!D$299),"",'Input-IS Y6'!D$299)</f>
        <v/>
      </c>
      <c r="E145" s="471" t="str">
        <f>IF(ISERROR('Input-IS Y6'!E$299),"",'Input-IS Y6'!E$299)</f>
        <v/>
      </c>
      <c r="F145" s="471" t="str">
        <f>IF(ISERROR('Input-IS Y6'!F$299),"",'Input-IS Y6'!F$299)</f>
        <v/>
      </c>
      <c r="G145" s="471" t="str">
        <f>IF(ISERROR('Input-IS Y6'!G$299),"",'Input-IS Y6'!G$299)</f>
        <v/>
      </c>
      <c r="H145" s="471" t="str">
        <f>IF(ISERROR('Input-IS Y6'!H$299),"",'Input-IS Y6'!H$299)</f>
        <v/>
      </c>
      <c r="I145" s="471" t="str">
        <f>IF(ISERROR('Input-IS Y6'!I$299),"",'Input-IS Y6'!I$299)</f>
        <v/>
      </c>
      <c r="J145" s="471" t="str">
        <f>IF(ISERROR('Input-IS Y6'!J$299),"",'Input-IS Y6'!J$299)</f>
        <v/>
      </c>
    </row>
    <row r="146" spans="1:10">
      <c r="A146" t="str">
        <f t="shared" si="21"/>
        <v>Indirect Cost2017</v>
      </c>
      <c r="B146" s="27" t="str">
        <f t="shared" si="24"/>
        <v>Indirect Cost</v>
      </c>
      <c r="C146" s="27">
        <f t="shared" si="23"/>
        <v>2017</v>
      </c>
      <c r="D146" s="471" t="str">
        <f>IF(ISERROR('Input-IS Y7'!D$299),"",'Input-IS Y7'!D$299)</f>
        <v/>
      </c>
      <c r="E146" s="471" t="str">
        <f>IF(ISERROR('Input-IS Y7'!E$299),"",'Input-IS Y7'!E$299)</f>
        <v/>
      </c>
      <c r="F146" s="471" t="str">
        <f>IF(ISERROR('Input-IS Y7'!F$299),"",'Input-IS Y7'!F$299)</f>
        <v/>
      </c>
      <c r="G146" s="471" t="str">
        <f>IF(ISERROR('Input-IS Y7'!G$299),"",'Input-IS Y7'!G$299)</f>
        <v/>
      </c>
      <c r="H146" s="471" t="str">
        <f>IF(ISERROR('Input-IS Y7'!H$299),"",'Input-IS Y7'!H$299)</f>
        <v/>
      </c>
      <c r="I146" s="471" t="str">
        <f>IF(ISERROR('Input-IS Y7'!I$299),"",'Input-IS Y7'!I$299)</f>
        <v/>
      </c>
      <c r="J146" s="471" t="str">
        <f>IF(ISERROR('Input-IS Y7'!J$299),"",'Input-IS Y7'!J$299)</f>
        <v/>
      </c>
    </row>
    <row r="147" spans="1:10">
      <c r="A147" t="str">
        <f t="shared" si="21"/>
        <v>Indirect Cost2018</v>
      </c>
      <c r="B147" s="27" t="str">
        <f t="shared" si="24"/>
        <v>Indirect Cost</v>
      </c>
      <c r="C147" s="27">
        <f t="shared" si="23"/>
        <v>2018</v>
      </c>
      <c r="D147" s="471" t="str">
        <f>IF(ISERROR('Input-IS Y8'!D$299),"",'Input-IS Y8'!D$299)</f>
        <v/>
      </c>
      <c r="E147" s="471" t="str">
        <f>IF(ISERROR('Input-IS Y8'!E$299),"",'Input-IS Y8'!E$299)</f>
        <v/>
      </c>
      <c r="F147" s="471" t="str">
        <f>IF(ISERROR('Input-IS Y8'!F$299),"",'Input-IS Y8'!F$299)</f>
        <v/>
      </c>
      <c r="G147" s="471" t="str">
        <f>IF(ISERROR('Input-IS Y8'!G$299),"",'Input-IS Y8'!G$299)</f>
        <v/>
      </c>
      <c r="H147" s="471" t="str">
        <f>IF(ISERROR('Input-IS Y8'!H$299),"",'Input-IS Y8'!H$299)</f>
        <v/>
      </c>
      <c r="I147" s="471" t="str">
        <f>IF(ISERROR('Input-IS Y8'!I$299),"",'Input-IS Y8'!I$299)</f>
        <v/>
      </c>
      <c r="J147" s="471" t="str">
        <f>IF(ISERROR('Input-IS Y8'!J$299),"",'Input-IS Y8'!J$299)</f>
        <v/>
      </c>
    </row>
    <row r="148" spans="1:10">
      <c r="A148" t="str">
        <f t="shared" si="21"/>
        <v>Indirect Cost2019</v>
      </c>
      <c r="B148" s="27" t="str">
        <f t="shared" si="24"/>
        <v>Indirect Cost</v>
      </c>
      <c r="C148" s="27">
        <f t="shared" si="23"/>
        <v>2019</v>
      </c>
      <c r="D148" s="471" t="str">
        <f>IF(ISERROR('Input-IS Y9'!D$299),"",'Input-IS Y9'!D$299)</f>
        <v/>
      </c>
      <c r="E148" s="471" t="str">
        <f>IF(ISERROR('Input-IS Y9'!E$299),"",'Input-IS Y9'!E$299)</f>
        <v/>
      </c>
      <c r="F148" s="471" t="str">
        <f>IF(ISERROR('Input-IS Y9'!F$299),"",'Input-IS Y9'!F$299)</f>
        <v/>
      </c>
      <c r="G148" s="471" t="str">
        <f>IF(ISERROR('Input-IS Y9'!G$299),"",'Input-IS Y9'!G$299)</f>
        <v/>
      </c>
      <c r="H148" s="471" t="str">
        <f>IF(ISERROR('Input-IS Y9'!H$299),"",'Input-IS Y9'!H$299)</f>
        <v/>
      </c>
      <c r="I148" s="471" t="str">
        <f>IF(ISERROR('Input-IS Y9'!I$299),"",'Input-IS Y9'!I$299)</f>
        <v/>
      </c>
      <c r="J148" s="471" t="str">
        <f>IF(ISERROR('Input-IS Y9'!J$299),"",'Input-IS Y9'!J$299)</f>
        <v/>
      </c>
    </row>
    <row r="149" spans="1:10">
      <c r="A149" t="str">
        <f t="shared" si="21"/>
        <v>Indirect Cost2020</v>
      </c>
      <c r="B149" s="27" t="str">
        <f t="shared" si="24"/>
        <v>Indirect Cost</v>
      </c>
      <c r="C149" s="27">
        <f t="shared" si="23"/>
        <v>2020</v>
      </c>
      <c r="D149" s="471" t="str">
        <f>IF(ISERROR('Input-IS Y10'!D$299),"",'Input-IS Y10'!D$299)</f>
        <v/>
      </c>
      <c r="E149" s="471" t="str">
        <f>IF(ISERROR('Input-IS Y10'!E$299),"",'Input-IS Y10'!E$299)</f>
        <v/>
      </c>
      <c r="F149" s="471" t="str">
        <f>IF(ISERROR('Input-IS Y10'!F$299),"",'Input-IS Y10'!F$299)</f>
        <v/>
      </c>
      <c r="G149" s="471" t="str">
        <f>IF(ISERROR('Input-IS Y10'!G$299),"",'Input-IS Y10'!G$299)</f>
        <v/>
      </c>
      <c r="H149" s="471" t="str">
        <f>IF(ISERROR('Input-IS Y10'!H$299),"",'Input-IS Y10'!H$299)</f>
        <v/>
      </c>
      <c r="I149" s="471" t="str">
        <f>IF(ISERROR('Input-IS Y10'!I$299),"",'Input-IS Y10'!I$299)</f>
        <v/>
      </c>
      <c r="J149" s="471" t="str">
        <f>IF(ISERROR('Input-IS Y10'!J$299),"",'Input-IS Y10'!J$299)</f>
        <v/>
      </c>
    </row>
    <row r="150" spans="1:10">
      <c r="A150" t="str">
        <f>B150&amp;C150</f>
        <v>Indirect Cost2021</v>
      </c>
      <c r="B150" s="27" t="str">
        <f t="shared" si="24"/>
        <v>Indirect Cost</v>
      </c>
      <c r="C150" s="27">
        <f t="shared" si="23"/>
        <v>2021</v>
      </c>
      <c r="D150" s="471" t="str">
        <f>IF(ISERROR('Input-IS Y11'!D$299),"",'Input-IS Y11'!D$299)</f>
        <v/>
      </c>
      <c r="E150" s="471" t="str">
        <f>IF(ISERROR('Input-IS Y11'!E$299),"",'Input-IS Y11'!E$299)</f>
        <v/>
      </c>
      <c r="F150" s="471" t="str">
        <f>IF(ISERROR('Input-IS Y11'!F$299),"",'Input-IS Y11'!F$299)</f>
        <v/>
      </c>
      <c r="G150" s="471" t="str">
        <f>IF(ISERROR('Input-IS Y11'!G$299),"",'Input-IS Y11'!G$299)</f>
        <v/>
      </c>
      <c r="H150" s="471" t="str">
        <f>IF(ISERROR('Input-IS Y11'!H$299),"",'Input-IS Y11'!H$299)</f>
        <v/>
      </c>
      <c r="I150" s="471" t="str">
        <f>IF(ISERROR('Input-IS Y11'!I$299),"",'Input-IS Y11'!I$299)</f>
        <v/>
      </c>
      <c r="J150" s="471" t="str">
        <f>IF(ISERROR('Input-IS Y11'!J$299),"",'Input-IS Y11'!J$299)</f>
        <v/>
      </c>
    </row>
    <row r="151" spans="1:10">
      <c r="A151" t="str">
        <f t="shared" si="21"/>
        <v>Earned Income2011</v>
      </c>
      <c r="B151" s="27" t="s">
        <v>18</v>
      </c>
      <c r="C151" s="27">
        <f t="shared" si="23"/>
        <v>2011</v>
      </c>
      <c r="D151" s="471" t="str">
        <f>IF(ISERROR('Input-IS Y1'!D$288),"",'Input-IS Y1'!D$288)</f>
        <v/>
      </c>
      <c r="E151" s="471" t="str">
        <f>IF(ISERROR('Input-IS Y1'!E$288),"",'Input-IS Y1'!E$288)</f>
        <v/>
      </c>
      <c r="F151" s="471" t="str">
        <f>IF(ISERROR('Input-IS Y1'!F$288),"",'Input-IS Y1'!F$288)</f>
        <v/>
      </c>
      <c r="G151" s="471" t="str">
        <f>IF(ISERROR('Input-IS Y1'!G$288),"",'Input-IS Y1'!G$288)</f>
        <v/>
      </c>
      <c r="H151" s="471" t="str">
        <f>IF(ISERROR('Input-IS Y1'!H$288),"",'Input-IS Y1'!H$288)</f>
        <v/>
      </c>
      <c r="I151" s="471" t="str">
        <f>IF(ISERROR('Input-IS Y1'!I$288),"",'Input-IS Y1'!I$288)</f>
        <v/>
      </c>
      <c r="J151" s="471" t="str">
        <f>IF(ISERROR('Input-IS Y1'!J$288),"",'Input-IS Y1'!J$288)</f>
        <v/>
      </c>
    </row>
    <row r="152" spans="1:10">
      <c r="A152" t="str">
        <f t="shared" si="21"/>
        <v>Earned Income2012</v>
      </c>
      <c r="B152" s="27" t="str">
        <f t="shared" ref="B152:B161" si="25">B151</f>
        <v>Earned Income</v>
      </c>
      <c r="C152" s="27">
        <f t="shared" si="23"/>
        <v>2012</v>
      </c>
      <c r="D152" s="471" t="str">
        <f>IF(ISERROR('Input-IS Y2'!D$288),"",'Input-IS Y2'!D$288)</f>
        <v/>
      </c>
      <c r="E152" s="471" t="str">
        <f>IF(ISERROR('Input-IS Y2'!E$288),"",'Input-IS Y2'!E$288)</f>
        <v/>
      </c>
      <c r="F152" s="471" t="str">
        <f>IF(ISERROR('Input-IS Y2'!F$288),"",'Input-IS Y2'!F$288)</f>
        <v/>
      </c>
      <c r="G152" s="471" t="str">
        <f>IF(ISERROR('Input-IS Y2'!G$288),"",'Input-IS Y2'!G$288)</f>
        <v/>
      </c>
      <c r="H152" s="471" t="str">
        <f>IF(ISERROR('Input-IS Y2'!H$288),"",'Input-IS Y2'!H$288)</f>
        <v/>
      </c>
      <c r="I152" s="471" t="str">
        <f>IF(ISERROR('Input-IS Y2'!I$288),"",'Input-IS Y2'!I$288)</f>
        <v/>
      </c>
      <c r="J152" s="471" t="str">
        <f>IF(ISERROR('Input-IS Y2'!J$288),"",'Input-IS Y2'!J$288)</f>
        <v/>
      </c>
    </row>
    <row r="153" spans="1:10">
      <c r="A153" t="str">
        <f t="shared" si="21"/>
        <v>Earned Income2013</v>
      </c>
      <c r="B153" s="27" t="str">
        <f t="shared" si="25"/>
        <v>Earned Income</v>
      </c>
      <c r="C153" s="27">
        <f t="shared" si="23"/>
        <v>2013</v>
      </c>
      <c r="D153" s="471" t="str">
        <f>IF(ISERROR('Input-IS Y3'!D$288),"",'Input-IS Y3'!D$288)</f>
        <v/>
      </c>
      <c r="E153" s="471" t="str">
        <f>IF(ISERROR('Input-IS Y3'!E$288),"",'Input-IS Y3'!E$288)</f>
        <v/>
      </c>
      <c r="F153" s="471" t="str">
        <f>IF(ISERROR('Input-IS Y3'!F$288),"",'Input-IS Y3'!F$288)</f>
        <v/>
      </c>
      <c r="G153" s="471" t="str">
        <f>IF(ISERROR('Input-IS Y3'!G$288),"",'Input-IS Y3'!G$288)</f>
        <v/>
      </c>
      <c r="H153" s="471" t="str">
        <f>IF(ISERROR('Input-IS Y3'!H$288),"",'Input-IS Y3'!H$288)</f>
        <v/>
      </c>
      <c r="I153" s="471" t="str">
        <f>IF(ISERROR('Input-IS Y3'!I$288),"",'Input-IS Y3'!I$288)</f>
        <v/>
      </c>
      <c r="J153" s="471" t="str">
        <f>IF(ISERROR('Input-IS Y3'!J$288),"",'Input-IS Y3'!J$288)</f>
        <v/>
      </c>
    </row>
    <row r="154" spans="1:10">
      <c r="A154" t="str">
        <f t="shared" si="21"/>
        <v>Earned Income2014</v>
      </c>
      <c r="B154" s="27" t="str">
        <f t="shared" si="25"/>
        <v>Earned Income</v>
      </c>
      <c r="C154" s="27">
        <f t="shared" si="23"/>
        <v>2014</v>
      </c>
      <c r="D154" s="471" t="str">
        <f>IF(ISERROR('Input-IS Y4'!D$288),"",'Input-IS Y4'!D$288)</f>
        <v/>
      </c>
      <c r="E154" s="471" t="str">
        <f>IF(ISERROR('Input-IS Y4'!E$288),"",'Input-IS Y4'!E$288)</f>
        <v/>
      </c>
      <c r="F154" s="471" t="str">
        <f>IF(ISERROR('Input-IS Y4'!F$288),"",'Input-IS Y4'!F$288)</f>
        <v/>
      </c>
      <c r="G154" s="471" t="str">
        <f>IF(ISERROR('Input-IS Y4'!G$288),"",'Input-IS Y4'!G$288)</f>
        <v/>
      </c>
      <c r="H154" s="471" t="str">
        <f>IF(ISERROR('Input-IS Y4'!H$288),"",'Input-IS Y4'!H$288)</f>
        <v/>
      </c>
      <c r="I154" s="471" t="str">
        <f>IF(ISERROR('Input-IS Y4'!I$288),"",'Input-IS Y4'!I$288)</f>
        <v/>
      </c>
      <c r="J154" s="471" t="str">
        <f>IF(ISERROR('Input-IS Y4'!J$288),"",'Input-IS Y4'!J$288)</f>
        <v/>
      </c>
    </row>
    <row r="155" spans="1:10">
      <c r="A155" t="str">
        <f t="shared" si="21"/>
        <v>Earned Income2015</v>
      </c>
      <c r="B155" s="27" t="str">
        <f t="shared" si="25"/>
        <v>Earned Income</v>
      </c>
      <c r="C155" s="27">
        <f t="shared" si="23"/>
        <v>2015</v>
      </c>
      <c r="D155" s="471" t="str">
        <f>IF(ISERROR('Input-IS Y5'!D$288),"",'Input-IS Y5'!D$288)</f>
        <v/>
      </c>
      <c r="E155" s="471" t="str">
        <f>IF(ISERROR('Input-IS Y5'!E$288),"",'Input-IS Y5'!E$288)</f>
        <v/>
      </c>
      <c r="F155" s="471" t="str">
        <f>IF(ISERROR('Input-IS Y5'!F$288),"",'Input-IS Y5'!F$288)</f>
        <v/>
      </c>
      <c r="G155" s="471" t="str">
        <f>IF(ISERROR('Input-IS Y5'!G$288),"",'Input-IS Y5'!G$288)</f>
        <v/>
      </c>
      <c r="H155" s="471" t="str">
        <f>IF(ISERROR('Input-IS Y5'!H$288),"",'Input-IS Y5'!H$288)</f>
        <v/>
      </c>
      <c r="I155" s="471" t="str">
        <f>IF(ISERROR('Input-IS Y5'!I$288),"",'Input-IS Y5'!I$288)</f>
        <v/>
      </c>
      <c r="J155" s="471" t="str">
        <f>IF(ISERROR('Input-IS Y5'!J$288),"",'Input-IS Y5'!J$288)</f>
        <v/>
      </c>
    </row>
    <row r="156" spans="1:10">
      <c r="A156" t="str">
        <f t="shared" ref="A156:A161" si="26">B156&amp;C156</f>
        <v>Earned Income2016</v>
      </c>
      <c r="B156" s="27" t="str">
        <f t="shared" si="25"/>
        <v>Earned Income</v>
      </c>
      <c r="C156" s="27">
        <f t="shared" si="23"/>
        <v>2016</v>
      </c>
      <c r="D156" s="471" t="str">
        <f>IF(ISERROR('Input-IS Y6'!D$288),"",'Input-IS Y6'!D$288)</f>
        <v/>
      </c>
      <c r="E156" s="471" t="str">
        <f>IF(ISERROR('Input-IS Y6'!E$288),"",'Input-IS Y6'!E$288)</f>
        <v/>
      </c>
      <c r="F156" s="471" t="str">
        <f>IF(ISERROR('Input-IS Y6'!F$288),"",'Input-IS Y6'!F$288)</f>
        <v/>
      </c>
      <c r="G156" s="471" t="str">
        <f>IF(ISERROR('Input-IS Y6'!G$288),"",'Input-IS Y6'!G$288)</f>
        <v/>
      </c>
      <c r="H156" s="471" t="str">
        <f>IF(ISERROR('Input-IS Y6'!H$288),"",'Input-IS Y6'!H$288)</f>
        <v/>
      </c>
      <c r="I156" s="471" t="str">
        <f>IF(ISERROR('Input-IS Y6'!I$288),"",'Input-IS Y6'!I$288)</f>
        <v/>
      </c>
      <c r="J156" s="471" t="str">
        <f>IF(ISERROR('Input-IS Y6'!J$288),"",'Input-IS Y6'!J$288)</f>
        <v/>
      </c>
    </row>
    <row r="157" spans="1:10">
      <c r="A157" t="str">
        <f t="shared" si="26"/>
        <v>Earned Income2017</v>
      </c>
      <c r="B157" s="27" t="str">
        <f t="shared" si="25"/>
        <v>Earned Income</v>
      </c>
      <c r="C157" s="27">
        <f t="shared" si="23"/>
        <v>2017</v>
      </c>
      <c r="D157" s="471" t="str">
        <f>IF(ISERROR('Input-IS Y7'!D$288),"",'Input-IS Y7'!D$288)</f>
        <v/>
      </c>
      <c r="E157" s="471" t="str">
        <f>IF(ISERROR('Input-IS Y7'!E$288),"",'Input-IS Y7'!E$288)</f>
        <v/>
      </c>
      <c r="F157" s="471" t="str">
        <f>IF(ISERROR('Input-IS Y7'!F$288),"",'Input-IS Y7'!F$288)</f>
        <v/>
      </c>
      <c r="G157" s="471" t="str">
        <f>IF(ISERROR('Input-IS Y7'!G$288),"",'Input-IS Y7'!G$288)</f>
        <v/>
      </c>
      <c r="H157" s="471" t="str">
        <f>IF(ISERROR('Input-IS Y7'!H$288),"",'Input-IS Y7'!H$288)</f>
        <v/>
      </c>
      <c r="I157" s="471" t="str">
        <f>IF(ISERROR('Input-IS Y7'!I$288),"",'Input-IS Y7'!I$288)</f>
        <v/>
      </c>
      <c r="J157" s="471" t="str">
        <f>IF(ISERROR('Input-IS Y7'!J$288),"",'Input-IS Y7'!J$288)</f>
        <v/>
      </c>
    </row>
    <row r="158" spans="1:10">
      <c r="A158" t="str">
        <f t="shared" si="26"/>
        <v>Earned Income2018</v>
      </c>
      <c r="B158" s="27" t="str">
        <f t="shared" si="25"/>
        <v>Earned Income</v>
      </c>
      <c r="C158" s="27">
        <f t="shared" si="23"/>
        <v>2018</v>
      </c>
      <c r="D158" s="471" t="str">
        <f>IF(ISERROR('Input-IS Y8'!D$288),"",'Input-IS Y8'!D$288)</f>
        <v/>
      </c>
      <c r="E158" s="471" t="str">
        <f>IF(ISERROR('Input-IS Y8'!E$288),"",'Input-IS Y8'!E$288)</f>
        <v/>
      </c>
      <c r="F158" s="471" t="str">
        <f>IF(ISERROR('Input-IS Y8'!F$288),"",'Input-IS Y8'!F$288)</f>
        <v/>
      </c>
      <c r="G158" s="471" t="str">
        <f>IF(ISERROR('Input-IS Y8'!G$288),"",'Input-IS Y8'!G$288)</f>
        <v/>
      </c>
      <c r="H158" s="471" t="str">
        <f>IF(ISERROR('Input-IS Y8'!H$288),"",'Input-IS Y8'!H$288)</f>
        <v/>
      </c>
      <c r="I158" s="471" t="str">
        <f>IF(ISERROR('Input-IS Y8'!I$288),"",'Input-IS Y8'!I$288)</f>
        <v/>
      </c>
      <c r="J158" s="471" t="str">
        <f>IF(ISERROR('Input-IS Y8'!J$288),"",'Input-IS Y8'!J$288)</f>
        <v/>
      </c>
    </row>
    <row r="159" spans="1:10">
      <c r="A159" t="str">
        <f t="shared" si="26"/>
        <v>Earned Income2019</v>
      </c>
      <c r="B159" s="27" t="str">
        <f t="shared" si="25"/>
        <v>Earned Income</v>
      </c>
      <c r="C159" s="27">
        <f t="shared" si="23"/>
        <v>2019</v>
      </c>
      <c r="D159" s="471" t="str">
        <f>IF(ISERROR('Input-IS Y9'!D$288),"",'Input-IS Y9'!D$288)</f>
        <v/>
      </c>
      <c r="E159" s="471" t="str">
        <f>IF(ISERROR('Input-IS Y9'!E$288),"",'Input-IS Y9'!E$288)</f>
        <v/>
      </c>
      <c r="F159" s="471" t="str">
        <f>IF(ISERROR('Input-IS Y9'!F$288),"",'Input-IS Y9'!F$288)</f>
        <v/>
      </c>
      <c r="G159" s="471" t="str">
        <f>IF(ISERROR('Input-IS Y9'!G$288),"",'Input-IS Y9'!G$288)</f>
        <v/>
      </c>
      <c r="H159" s="471" t="str">
        <f>IF(ISERROR('Input-IS Y9'!H$288),"",'Input-IS Y9'!H$288)</f>
        <v/>
      </c>
      <c r="I159" s="471" t="str">
        <f>IF(ISERROR('Input-IS Y9'!I$288),"",'Input-IS Y9'!I$288)</f>
        <v/>
      </c>
      <c r="J159" s="471" t="str">
        <f>IF(ISERROR('Input-IS Y9'!J$288),"",'Input-IS Y9'!J$288)</f>
        <v/>
      </c>
    </row>
    <row r="160" spans="1:10">
      <c r="A160" t="str">
        <f t="shared" si="26"/>
        <v>Earned Income2020</v>
      </c>
      <c r="B160" s="27" t="str">
        <f t="shared" si="25"/>
        <v>Earned Income</v>
      </c>
      <c r="C160" s="27">
        <f t="shared" si="23"/>
        <v>2020</v>
      </c>
      <c r="D160" s="471" t="str">
        <f>IF(ISERROR('Input-IS Y10'!D$288),"",'Input-IS Y10'!D$288)</f>
        <v/>
      </c>
      <c r="E160" s="471" t="str">
        <f>IF(ISERROR('Input-IS Y10'!E$288),"",'Input-IS Y10'!E$288)</f>
        <v/>
      </c>
      <c r="F160" s="471" t="str">
        <f>IF(ISERROR('Input-IS Y10'!F$288),"",'Input-IS Y10'!F$288)</f>
        <v/>
      </c>
      <c r="G160" s="471" t="str">
        <f>IF(ISERROR('Input-IS Y10'!G$288),"",'Input-IS Y10'!G$288)</f>
        <v/>
      </c>
      <c r="H160" s="471" t="str">
        <f>IF(ISERROR('Input-IS Y10'!H$288),"",'Input-IS Y10'!H$288)</f>
        <v/>
      </c>
      <c r="I160" s="471" t="str">
        <f>IF(ISERROR('Input-IS Y10'!I$288),"",'Input-IS Y10'!I$288)</f>
        <v/>
      </c>
      <c r="J160" s="471" t="str">
        <f>IF(ISERROR('Input-IS Y10'!J$288),"",'Input-IS Y10'!J$288)</f>
        <v/>
      </c>
    </row>
    <row r="161" spans="1:10">
      <c r="A161" t="str">
        <f t="shared" si="26"/>
        <v>Earned Income2021</v>
      </c>
      <c r="B161" s="27" t="str">
        <f t="shared" si="25"/>
        <v>Earned Income</v>
      </c>
      <c r="C161" s="27">
        <f t="shared" si="23"/>
        <v>2021</v>
      </c>
      <c r="D161" s="471" t="str">
        <f>IF(ISERROR('Input-IS Y11'!D$288),"",'Input-IS Y11'!D$288)</f>
        <v/>
      </c>
      <c r="E161" s="471" t="str">
        <f>IF(ISERROR('Input-IS Y11'!E$288),"",'Input-IS Y11'!E$288)</f>
        <v/>
      </c>
      <c r="F161" s="471" t="str">
        <f>IF(ISERROR('Input-IS Y11'!F$288),"",'Input-IS Y11'!F$288)</f>
        <v/>
      </c>
      <c r="G161" s="471" t="str">
        <f>IF(ISERROR('Input-IS Y11'!G$288),"",'Input-IS Y11'!G$288)</f>
        <v/>
      </c>
      <c r="H161" s="471" t="str">
        <f>IF(ISERROR('Input-IS Y11'!H$288),"",'Input-IS Y11'!H$288)</f>
        <v/>
      </c>
      <c r="I161" s="471" t="str">
        <f>IF(ISERROR('Input-IS Y11'!I$288),"",'Input-IS Y11'!I$288)</f>
        <v/>
      </c>
      <c r="J161" s="471" t="str">
        <f>IF(ISERROR('Input-IS Y11'!J$288),"",'Input-IS Y11'!J$288)</f>
        <v/>
      </c>
    </row>
  </sheetData>
  <sheetProtection password="EA19" sheet="1" objects="1" scenarios="1"/>
  <pageMargins left="0.7" right="0.7" top="0.75" bottom="0.75" header="0.3" footer="0.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tabColor rgb="FF7030A0"/>
    <outlinePr summaryBelow="0"/>
  </sheetPr>
  <dimension ref="A2:Q159"/>
  <sheetViews>
    <sheetView showGridLines="0" topLeftCell="A52" zoomScale="90" zoomScaleNormal="90" workbookViewId="0"/>
  </sheetViews>
  <sheetFormatPr defaultRowHeight="12.75"/>
  <cols>
    <col min="1" max="1" width="2.140625" style="229" customWidth="1"/>
    <col min="2" max="2" width="46" style="229" customWidth="1"/>
    <col min="3" max="3" width="13" style="229" customWidth="1"/>
    <col min="4" max="15" width="11.85546875" style="229" customWidth="1"/>
    <col min="16" max="17" width="11.85546875" style="229" bestFit="1" customWidth="1"/>
    <col min="18" max="16384" width="9.140625" style="229"/>
  </cols>
  <sheetData>
    <row r="2" spans="1:15" ht="18">
      <c r="A2" s="456" t="str">
        <f>Setup!B5</f>
        <v>Product Costing &amp; Financial Performance Tool</v>
      </c>
      <c r="B2" s="230"/>
    </row>
    <row r="3" spans="1:15">
      <c r="B3" s="231"/>
    </row>
    <row r="4" spans="1:15">
      <c r="A4" s="230" t="s">
        <v>287</v>
      </c>
      <c r="B4" s="230"/>
    </row>
    <row r="5" spans="1:15" ht="19.5" customHeight="1">
      <c r="A5" s="232"/>
      <c r="B5" s="230" t="s">
        <v>290</v>
      </c>
    </row>
    <row r="6" spans="1:15">
      <c r="B6" s="529"/>
      <c r="C6" s="233">
        <v>3</v>
      </c>
    </row>
    <row r="7" spans="1:15" ht="16.5" customHeight="1">
      <c r="B7" s="234"/>
      <c r="C7" s="235">
        <f>IF(C6=1,Setup!D9,Setup!D9+C6-1)</f>
        <v>2013</v>
      </c>
      <c r="D7" s="236">
        <f>C7+1</f>
        <v>2014</v>
      </c>
      <c r="E7" s="236"/>
      <c r="F7" s="236">
        <f>D7+1</f>
        <v>2015</v>
      </c>
      <c r="G7" s="236"/>
      <c r="H7" s="236">
        <f>F7+1</f>
        <v>2016</v>
      </c>
      <c r="I7" s="236"/>
      <c r="J7" s="236">
        <f>H7+1</f>
        <v>2017</v>
      </c>
      <c r="K7" s="236"/>
      <c r="L7" s="236">
        <f>J7+1</f>
        <v>2018</v>
      </c>
      <c r="M7" s="236"/>
      <c r="N7" s="236">
        <f>L7+1</f>
        <v>2019</v>
      </c>
      <c r="O7" s="236"/>
    </row>
    <row r="8" spans="1:15">
      <c r="B8" s="263" t="s">
        <v>81</v>
      </c>
      <c r="C8" s="286" t="s">
        <v>191</v>
      </c>
      <c r="D8" s="287" t="s">
        <v>191</v>
      </c>
      <c r="E8" s="288" t="s">
        <v>192</v>
      </c>
      <c r="F8" s="288" t="s">
        <v>191</v>
      </c>
      <c r="G8" s="288" t="s">
        <v>192</v>
      </c>
      <c r="H8" s="288" t="s">
        <v>191</v>
      </c>
      <c r="I8" s="288" t="s">
        <v>192</v>
      </c>
      <c r="J8" s="288" t="s">
        <v>191</v>
      </c>
      <c r="K8" s="288" t="s">
        <v>192</v>
      </c>
      <c r="L8" s="288" t="s">
        <v>191</v>
      </c>
      <c r="M8" s="288" t="s">
        <v>192</v>
      </c>
      <c r="N8" s="288" t="s">
        <v>191</v>
      </c>
      <c r="O8" s="288" t="s">
        <v>192</v>
      </c>
    </row>
    <row r="9" spans="1:15">
      <c r="B9" s="491" t="s">
        <v>146</v>
      </c>
      <c r="C9" s="282">
        <f ca="1">C10+C22</f>
        <v>0</v>
      </c>
      <c r="D9" s="289">
        <f>IF(ISERROR(D10+D22),"",(D10+D22))</f>
        <v>0</v>
      </c>
      <c r="E9" s="290" t="str">
        <f t="shared" ref="E9:O10" si="0">(IF(D$45=0,"",IF(ISERROR(((D9-C9)/ABS(C9))),"",((D9-C9)/ABS(C9)))))</f>
        <v/>
      </c>
      <c r="F9" s="289">
        <f>IF(ISERROR(F10+F22),"",(F10+F22))</f>
        <v>0</v>
      </c>
      <c r="G9" s="290" t="str">
        <f t="shared" si="0"/>
        <v/>
      </c>
      <c r="H9" s="289">
        <f>IF(ISERROR(H10+H22),"",(H10+H22))</f>
        <v>0</v>
      </c>
      <c r="I9" s="290" t="str">
        <f t="shared" si="0"/>
        <v/>
      </c>
      <c r="J9" s="289">
        <f>IF(ISERROR(J10+J22),"",(J10+J22))</f>
        <v>0</v>
      </c>
      <c r="K9" s="290" t="str">
        <f t="shared" si="0"/>
        <v/>
      </c>
      <c r="L9" s="289">
        <f>IF(ISERROR(L10+L22),"",(L10+L22))</f>
        <v>0</v>
      </c>
      <c r="M9" s="290" t="str">
        <f t="shared" si="0"/>
        <v/>
      </c>
      <c r="N9" s="289">
        <f>IF(ISERROR(N10+N22),"",(N10+N22))</f>
        <v>0</v>
      </c>
      <c r="O9" s="290" t="str">
        <f t="shared" si="0"/>
        <v/>
      </c>
    </row>
    <row r="10" spans="1:15">
      <c r="B10" s="334" t="str">
        <f ca="1">IF(OFFSET('Income-Expenditure Summary'!$B$19,ROW(A1)-1,COLUMN(A1)-1)=0,"",OFFSET('Income-Expenditure Summary'!$B$19,ROW(A1)-1,COLUMN(A1)-1))</f>
        <v>Core Activities</v>
      </c>
      <c r="C10" s="280">
        <f ca="1">SUM(C11:C21)</f>
        <v>0</v>
      </c>
      <c r="D10" s="278">
        <f>SUM(D11:D21)</f>
        <v>0</v>
      </c>
      <c r="E10" s="292" t="str">
        <f t="shared" si="0"/>
        <v/>
      </c>
      <c r="F10" s="278">
        <f>SUM(F11:F21)</f>
        <v>0</v>
      </c>
      <c r="G10" s="292" t="str">
        <f t="shared" si="0"/>
        <v/>
      </c>
      <c r="H10" s="278">
        <f>SUM(H11:H21)</f>
        <v>0</v>
      </c>
      <c r="I10" s="292" t="str">
        <f t="shared" si="0"/>
        <v/>
      </c>
      <c r="J10" s="278">
        <f>SUM(J11:J21)</f>
        <v>0</v>
      </c>
      <c r="K10" s="292" t="str">
        <f t="shared" si="0"/>
        <v/>
      </c>
      <c r="L10" s="278">
        <f>SUM(L11:L21)</f>
        <v>0</v>
      </c>
      <c r="M10" s="292" t="str">
        <f t="shared" si="0"/>
        <v/>
      </c>
      <c r="N10" s="278">
        <f>SUM(N11:N21)</f>
        <v>0</v>
      </c>
      <c r="O10" s="292" t="str">
        <f t="shared" si="0"/>
        <v/>
      </c>
    </row>
    <row r="11" spans="1:15">
      <c r="B11" s="274" t="str">
        <f ca="1">IF(OFFSET('Income-Expenditure Summary'!$B$19,ROW(A2)-1,COLUMN(A2)-1)=0,"",OFFSET('Income-Expenditure Summary'!$B$19,ROW(A2)-1,COLUMN(A2)-1))</f>
        <v>Membership</v>
      </c>
      <c r="C11" s="510">
        <f ca="1">OFFSET('Income-Expenditure Summary'!B20,,$C$6)</f>
        <v>0</v>
      </c>
      <c r="D11" s="244"/>
      <c r="E11" s="511" t="str">
        <f>(IF(D$45=0,"",IF(ISERROR(((D11-C11)/ABS(C11))),"",((D11-C11)/ABS(C11)))))</f>
        <v/>
      </c>
      <c r="F11" s="244"/>
      <c r="G11" s="511" t="str">
        <f>(IF(F$45=0,"",IF(ISERROR(((F11-E11)/ABS(E11))),"",((F11-E11)/ABS(E11)))))</f>
        <v/>
      </c>
      <c r="H11" s="244"/>
      <c r="I11" s="511" t="str">
        <f>(IF(H$45=0,"",IF(ISERROR(((H11-G11)/ABS(G11))),"",((H11-G11)/ABS(G11)))))</f>
        <v/>
      </c>
      <c r="J11" s="244"/>
      <c r="K11" s="511" t="str">
        <f>(IF(J$45=0,"",IF(ISERROR(((J11-I11)/ABS(I11))),"",((J11-I11)/ABS(I11)))))</f>
        <v/>
      </c>
      <c r="L11" s="244"/>
      <c r="M11" s="511" t="str">
        <f>(IF(L$45=0,"",IF(ISERROR(((L11-K11)/ABS(K11))),"",((L11-K11)/ABS(K11)))))</f>
        <v/>
      </c>
      <c r="N11" s="244"/>
      <c r="O11" s="511" t="str">
        <f>(IF(N$45=0,"",IF(ISERROR(((N11-M11)/ABS(M11))),"",((N11-M11)/ABS(M11)))))</f>
        <v/>
      </c>
    </row>
    <row r="12" spans="1:15">
      <c r="B12" s="240" t="str">
        <f ca="1">IF(OFFSET('Income-Expenditure Summary'!$B$19,ROW(A3)-1,COLUMN(A3)-1)=0,"",OFFSET('Income-Expenditure Summary'!$B$19,ROW(A3)-1,COLUMN(A3)-1))</f>
        <v>Interest/Investment Income</v>
      </c>
      <c r="C12" s="510">
        <f ca="1">OFFSET('Income-Expenditure Summary'!B21,,$C$6)</f>
        <v>0</v>
      </c>
      <c r="D12" s="241"/>
      <c r="E12" s="511" t="str">
        <f t="shared" ref="E12:O45" si="1">(IF(D$45=0,"",IF(ISERROR(((D12-C12)/ABS(C12))),"",((D12-C12)/ABS(C12)))))</f>
        <v/>
      </c>
      <c r="F12" s="241"/>
      <c r="G12" s="511" t="str">
        <f t="shared" si="1"/>
        <v/>
      </c>
      <c r="H12" s="241"/>
      <c r="I12" s="511" t="str">
        <f t="shared" si="1"/>
        <v/>
      </c>
      <c r="J12" s="241"/>
      <c r="K12" s="511" t="str">
        <f t="shared" si="1"/>
        <v/>
      </c>
      <c r="L12" s="241"/>
      <c r="M12" s="511" t="str">
        <f t="shared" si="1"/>
        <v/>
      </c>
      <c r="N12" s="241"/>
      <c r="O12" s="511" t="str">
        <f t="shared" si="1"/>
        <v/>
      </c>
    </row>
    <row r="13" spans="1:15">
      <c r="B13" s="240" t="str">
        <f ca="1">IF(OFFSET('Income-Expenditure Summary'!$B$19,ROW(A4)-1,COLUMN(A4)-1)=0,"",OFFSET('Income-Expenditure Summary'!$B$19,ROW(A4)-1,COLUMN(A4)-1))</f>
        <v/>
      </c>
      <c r="C13" s="510">
        <f ca="1">OFFSET('Income-Expenditure Summary'!B22,,$C$6)</f>
        <v>0</v>
      </c>
      <c r="D13" s="241"/>
      <c r="E13" s="511" t="str">
        <f t="shared" si="1"/>
        <v/>
      </c>
      <c r="F13" s="241"/>
      <c r="G13" s="511" t="str">
        <f t="shared" si="1"/>
        <v/>
      </c>
      <c r="H13" s="241"/>
      <c r="I13" s="511" t="str">
        <f t="shared" si="1"/>
        <v/>
      </c>
      <c r="J13" s="241"/>
      <c r="K13" s="511" t="str">
        <f t="shared" si="1"/>
        <v/>
      </c>
      <c r="L13" s="241"/>
      <c r="M13" s="511" t="str">
        <f t="shared" si="1"/>
        <v/>
      </c>
      <c r="N13" s="241"/>
      <c r="O13" s="511" t="str">
        <f t="shared" si="1"/>
        <v/>
      </c>
    </row>
    <row r="14" spans="1:15">
      <c r="B14" s="240" t="str">
        <f ca="1">IF(OFFSET('Income-Expenditure Summary'!$B$19,ROW(A5)-1,COLUMN(A5)-1)=0,"",OFFSET('Income-Expenditure Summary'!$B$19,ROW(A5)-1,COLUMN(A5)-1))</f>
        <v/>
      </c>
      <c r="C14" s="510">
        <f ca="1">OFFSET('Income-Expenditure Summary'!B23,,$C$6)</f>
        <v>0</v>
      </c>
      <c r="D14" s="241"/>
      <c r="E14" s="511" t="str">
        <f t="shared" si="1"/>
        <v/>
      </c>
      <c r="F14" s="241"/>
      <c r="G14" s="511" t="str">
        <f t="shared" si="1"/>
        <v/>
      </c>
      <c r="H14" s="241"/>
      <c r="I14" s="511" t="str">
        <f t="shared" si="1"/>
        <v/>
      </c>
      <c r="J14" s="241"/>
      <c r="K14" s="511" t="str">
        <f t="shared" si="1"/>
        <v/>
      </c>
      <c r="L14" s="241"/>
      <c r="M14" s="511" t="str">
        <f t="shared" si="1"/>
        <v/>
      </c>
      <c r="N14" s="241"/>
      <c r="O14" s="511" t="str">
        <f t="shared" si="1"/>
        <v/>
      </c>
    </row>
    <row r="15" spans="1:15">
      <c r="B15" s="240" t="str">
        <f ca="1">IF(OFFSET('Income-Expenditure Summary'!$B$19,ROW(A6)-1,COLUMN(A6)-1)=0,"",OFFSET('Income-Expenditure Summary'!$B$19,ROW(A6)-1,COLUMN(A6)-1))</f>
        <v/>
      </c>
      <c r="C15" s="510">
        <f ca="1">OFFSET('Income-Expenditure Summary'!B24,,$C$6)</f>
        <v>0</v>
      </c>
      <c r="D15" s="241"/>
      <c r="E15" s="511" t="str">
        <f t="shared" si="1"/>
        <v/>
      </c>
      <c r="F15" s="241"/>
      <c r="G15" s="511" t="str">
        <f t="shared" si="1"/>
        <v/>
      </c>
      <c r="H15" s="241"/>
      <c r="I15" s="511" t="str">
        <f t="shared" si="1"/>
        <v/>
      </c>
      <c r="J15" s="241"/>
      <c r="K15" s="511" t="str">
        <f t="shared" si="1"/>
        <v/>
      </c>
      <c r="L15" s="241"/>
      <c r="M15" s="511" t="str">
        <f t="shared" si="1"/>
        <v/>
      </c>
      <c r="N15" s="241"/>
      <c r="O15" s="511" t="str">
        <f t="shared" si="1"/>
        <v/>
      </c>
    </row>
    <row r="16" spans="1:15">
      <c r="B16" s="240" t="str">
        <f ca="1">IF(OFFSET('Income-Expenditure Summary'!$B$19,ROW(A7)-1,COLUMN(A7)-1)=0,"",OFFSET('Income-Expenditure Summary'!$B$19,ROW(A7)-1,COLUMN(A7)-1))</f>
        <v>Conference</v>
      </c>
      <c r="C16" s="510">
        <f ca="1">OFFSET('Income-Expenditure Summary'!B25,,$C$6)</f>
        <v>0</v>
      </c>
      <c r="D16" s="241"/>
      <c r="E16" s="511" t="str">
        <f t="shared" si="1"/>
        <v/>
      </c>
      <c r="F16" s="241"/>
      <c r="G16" s="511" t="str">
        <f t="shared" si="1"/>
        <v/>
      </c>
      <c r="H16" s="241"/>
      <c r="I16" s="511" t="str">
        <f t="shared" si="1"/>
        <v/>
      </c>
      <c r="J16" s="241"/>
      <c r="K16" s="511" t="str">
        <f t="shared" si="1"/>
        <v/>
      </c>
      <c r="L16" s="241"/>
      <c r="M16" s="511" t="str">
        <f t="shared" si="1"/>
        <v/>
      </c>
      <c r="N16" s="241"/>
      <c r="O16" s="511" t="str">
        <f t="shared" si="1"/>
        <v/>
      </c>
    </row>
    <row r="17" spans="2:15">
      <c r="B17" s="240" t="str">
        <f ca="1">IF(OFFSET('Income-Expenditure Summary'!$B$19,ROW(A8)-1,COLUMN(A8)-1)=0,"",OFFSET('Income-Expenditure Summary'!$B$19,ROW(A8)-1,COLUMN(A8)-1))</f>
        <v>Research</v>
      </c>
      <c r="C17" s="510">
        <f ca="1">OFFSET('Income-Expenditure Summary'!B26,,$C$6)</f>
        <v>0</v>
      </c>
      <c r="D17" s="243"/>
      <c r="E17" s="511" t="str">
        <f t="shared" si="1"/>
        <v/>
      </c>
      <c r="F17" s="243"/>
      <c r="G17" s="511" t="str">
        <f t="shared" si="1"/>
        <v/>
      </c>
      <c r="H17" s="243"/>
      <c r="I17" s="511" t="str">
        <f t="shared" si="1"/>
        <v/>
      </c>
      <c r="J17" s="243"/>
      <c r="K17" s="511" t="str">
        <f t="shared" si="1"/>
        <v/>
      </c>
      <c r="L17" s="243"/>
      <c r="M17" s="511" t="str">
        <f t="shared" si="1"/>
        <v/>
      </c>
      <c r="N17" s="243"/>
      <c r="O17" s="511" t="str">
        <f t="shared" si="1"/>
        <v/>
      </c>
    </row>
    <row r="18" spans="2:15">
      <c r="B18" s="240" t="str">
        <f ca="1">IF(OFFSET('Income-Expenditure Summary'!$B$19,ROW(A9)-1,COLUMN(A9)-1)=0,"",OFFSET('Income-Expenditure Summary'!$B$19,ROW(A9)-1,COLUMN(A9)-1))</f>
        <v>Publications</v>
      </c>
      <c r="C18" s="510">
        <f ca="1">OFFSET('Income-Expenditure Summary'!B27,,$C$6)</f>
        <v>0</v>
      </c>
      <c r="D18" s="241"/>
      <c r="E18" s="511" t="str">
        <f t="shared" si="1"/>
        <v/>
      </c>
      <c r="F18" s="241"/>
      <c r="G18" s="511" t="str">
        <f t="shared" si="1"/>
        <v/>
      </c>
      <c r="H18" s="241"/>
      <c r="I18" s="511" t="str">
        <f t="shared" si="1"/>
        <v/>
      </c>
      <c r="J18" s="241"/>
      <c r="K18" s="511" t="str">
        <f t="shared" si="1"/>
        <v/>
      </c>
      <c r="L18" s="241"/>
      <c r="M18" s="511" t="str">
        <f t="shared" si="1"/>
        <v/>
      </c>
      <c r="N18" s="241"/>
      <c r="O18" s="511" t="str">
        <f t="shared" si="1"/>
        <v/>
      </c>
    </row>
    <row r="19" spans="2:15">
      <c r="B19" s="240" t="str">
        <f ca="1">IF(OFFSET('Income-Expenditure Summary'!$B$19,ROW(A10)-1,COLUMN(A10)-1)=0,"",OFFSET('Income-Expenditure Summary'!$B$19,ROW(A10)-1,COLUMN(A10)-1))</f>
        <v/>
      </c>
      <c r="C19" s="510">
        <f ca="1">OFFSET('Income-Expenditure Summary'!B28,,$C$6)</f>
        <v>0</v>
      </c>
      <c r="D19" s="241"/>
      <c r="E19" s="511" t="str">
        <f t="shared" si="1"/>
        <v/>
      </c>
      <c r="F19" s="241"/>
      <c r="G19" s="511" t="str">
        <f t="shared" si="1"/>
        <v/>
      </c>
      <c r="H19" s="241"/>
      <c r="I19" s="511" t="str">
        <f t="shared" si="1"/>
        <v/>
      </c>
      <c r="J19" s="241"/>
      <c r="K19" s="511" t="str">
        <f t="shared" si="1"/>
        <v/>
      </c>
      <c r="L19" s="241"/>
      <c r="M19" s="511" t="str">
        <f t="shared" si="1"/>
        <v/>
      </c>
      <c r="N19" s="241"/>
      <c r="O19" s="511" t="str">
        <f t="shared" si="1"/>
        <v/>
      </c>
    </row>
    <row r="20" spans="2:15">
      <c r="B20" s="240" t="str">
        <f ca="1">IF(OFFSET('Income-Expenditure Summary'!$B$19,ROW(A11)-1,COLUMN(A11)-1)=0,"",OFFSET('Income-Expenditure Summary'!$B$19,ROW(A11)-1,COLUMN(A11)-1))</f>
        <v/>
      </c>
      <c r="C20" s="510">
        <f ca="1">OFFSET('Income-Expenditure Summary'!B29,,$C$6)</f>
        <v>0</v>
      </c>
      <c r="D20" s="241"/>
      <c r="E20" s="511" t="str">
        <f t="shared" si="1"/>
        <v/>
      </c>
      <c r="F20" s="241"/>
      <c r="G20" s="511" t="str">
        <f t="shared" si="1"/>
        <v/>
      </c>
      <c r="H20" s="241"/>
      <c r="I20" s="511" t="str">
        <f t="shared" si="1"/>
        <v/>
      </c>
      <c r="J20" s="241"/>
      <c r="K20" s="511" t="str">
        <f t="shared" si="1"/>
        <v/>
      </c>
      <c r="L20" s="241"/>
      <c r="M20" s="511" t="str">
        <f t="shared" si="1"/>
        <v/>
      </c>
      <c r="N20" s="241"/>
      <c r="O20" s="511" t="str">
        <f t="shared" si="1"/>
        <v/>
      </c>
    </row>
    <row r="21" spans="2:15">
      <c r="B21" s="276" t="str">
        <f ca="1">IF(OFFSET('Income-Expenditure Summary'!$B$19,ROW(A12)-1,COLUMN(A12)-1)=0,"",OFFSET('Income-Expenditure Summary'!$B$19,ROW(A12)-1,COLUMN(A12)-1))</f>
        <v/>
      </c>
      <c r="C21" s="510">
        <f ca="1">OFFSET('Income-Expenditure Summary'!B30,,$C$6)</f>
        <v>0</v>
      </c>
      <c r="D21" s="277"/>
      <c r="E21" s="512" t="str">
        <f t="shared" si="1"/>
        <v/>
      </c>
      <c r="F21" s="277"/>
      <c r="G21" s="512" t="str">
        <f t="shared" si="1"/>
        <v/>
      </c>
      <c r="H21" s="277"/>
      <c r="I21" s="512" t="str">
        <f t="shared" si="1"/>
        <v/>
      </c>
      <c r="J21" s="277"/>
      <c r="K21" s="512" t="str">
        <f t="shared" si="1"/>
        <v/>
      </c>
      <c r="L21" s="277"/>
      <c r="M21" s="512" t="str">
        <f t="shared" si="1"/>
        <v/>
      </c>
      <c r="N21" s="277"/>
      <c r="O21" s="512" t="str">
        <f t="shared" si="1"/>
        <v/>
      </c>
    </row>
    <row r="22" spans="2:15">
      <c r="B22" s="335" t="str">
        <f ca="1">IF(OFFSET('Income-Expenditure Summary'!$B$19,ROW(A13)-1,COLUMN(A13)-1)=0,"",OFFSET('Income-Expenditure Summary'!$B$19,ROW(A13)-1,COLUMN(A13)-1))</f>
        <v>Non - Core Activities</v>
      </c>
      <c r="C22" s="281">
        <f ca="1">SUM(C23:C33)</f>
        <v>0</v>
      </c>
      <c r="D22" s="550">
        <f>SUM(D23:D33)</f>
        <v>0</v>
      </c>
      <c r="E22" s="483" t="str">
        <f t="shared" si="1"/>
        <v/>
      </c>
      <c r="F22" s="279">
        <f>SUM(F23:F33)</f>
        <v>0</v>
      </c>
      <c r="G22" s="483" t="str">
        <f t="shared" si="1"/>
        <v/>
      </c>
      <c r="H22" s="279">
        <f>SUM(H23:H33)</f>
        <v>0</v>
      </c>
      <c r="I22" s="483" t="str">
        <f t="shared" si="1"/>
        <v/>
      </c>
      <c r="J22" s="279">
        <f>SUM(J23:J33)</f>
        <v>0</v>
      </c>
      <c r="K22" s="483" t="str">
        <f t="shared" si="1"/>
        <v/>
      </c>
      <c r="L22" s="279">
        <f>SUM(L23:L33)</f>
        <v>0</v>
      </c>
      <c r="M22" s="483" t="str">
        <f t="shared" si="1"/>
        <v/>
      </c>
      <c r="N22" s="279">
        <f>SUM(N23:N33)</f>
        <v>0</v>
      </c>
      <c r="O22" s="483" t="str">
        <f t="shared" si="1"/>
        <v/>
      </c>
    </row>
    <row r="23" spans="2:15">
      <c r="B23" s="274" t="str">
        <f ca="1">IF(OFFSET('Income-Expenditure Summary'!$B$19,ROW(A14)-1,COLUMN(A14)-1)=0,"",OFFSET('Income-Expenditure Summary'!$B$19,ROW(A14)-1,COLUMN(A14)-1))</f>
        <v/>
      </c>
      <c r="C23" s="510">
        <f ca="1">OFFSET('Income-Expenditure Summary'!B32,,$C$6)</f>
        <v>0</v>
      </c>
      <c r="D23" s="244"/>
      <c r="E23" s="511" t="str">
        <f t="shared" si="1"/>
        <v/>
      </c>
      <c r="F23" s="244"/>
      <c r="G23" s="511" t="str">
        <f t="shared" si="1"/>
        <v/>
      </c>
      <c r="H23" s="244"/>
      <c r="I23" s="511" t="str">
        <f t="shared" si="1"/>
        <v/>
      </c>
      <c r="J23" s="245"/>
      <c r="K23" s="511" t="str">
        <f t="shared" si="1"/>
        <v/>
      </c>
      <c r="L23" s="245"/>
      <c r="M23" s="511" t="str">
        <f t="shared" si="1"/>
        <v/>
      </c>
      <c r="N23" s="245"/>
      <c r="O23" s="511" t="str">
        <f t="shared" si="1"/>
        <v/>
      </c>
    </row>
    <row r="24" spans="2:15">
      <c r="B24" s="240" t="str">
        <f ca="1">IF(OFFSET('Income-Expenditure Summary'!$B$19,ROW(A15)-1,COLUMN(A15)-1)=0,"",OFFSET('Income-Expenditure Summary'!$B$19,ROW(A15)-1,COLUMN(A15)-1))</f>
        <v/>
      </c>
      <c r="C24" s="510">
        <f ca="1">OFFSET('Income-Expenditure Summary'!B33,,$C$6)</f>
        <v>0</v>
      </c>
      <c r="D24" s="243"/>
      <c r="E24" s="511" t="str">
        <f t="shared" si="1"/>
        <v/>
      </c>
      <c r="F24" s="243"/>
      <c r="G24" s="511" t="str">
        <f t="shared" si="1"/>
        <v/>
      </c>
      <c r="H24" s="243"/>
      <c r="I24" s="511" t="str">
        <f t="shared" si="1"/>
        <v/>
      </c>
      <c r="J24" s="243"/>
      <c r="K24" s="511" t="str">
        <f t="shared" si="1"/>
        <v/>
      </c>
      <c r="L24" s="243"/>
      <c r="M24" s="511" t="str">
        <f t="shared" si="1"/>
        <v/>
      </c>
      <c r="N24" s="243"/>
      <c r="O24" s="511" t="str">
        <f t="shared" si="1"/>
        <v/>
      </c>
    </row>
    <row r="25" spans="2:15">
      <c r="B25" s="240" t="str">
        <f ca="1">IF(OFFSET('Income-Expenditure Summary'!$B$19,ROW(A16)-1,COLUMN(A16)-1)=0,"",OFFSET('Income-Expenditure Summary'!$B$19,ROW(A16)-1,COLUMN(A16)-1))</f>
        <v/>
      </c>
      <c r="C25" s="510">
        <f ca="1">OFFSET('Income-Expenditure Summary'!B34,,$C$6)</f>
        <v>0</v>
      </c>
      <c r="D25" s="243"/>
      <c r="E25" s="511" t="str">
        <f t="shared" si="1"/>
        <v/>
      </c>
      <c r="F25" s="243"/>
      <c r="G25" s="511" t="str">
        <f t="shared" si="1"/>
        <v/>
      </c>
      <c r="H25" s="243"/>
      <c r="I25" s="511" t="str">
        <f t="shared" si="1"/>
        <v/>
      </c>
      <c r="J25" s="243"/>
      <c r="K25" s="511" t="str">
        <f t="shared" si="1"/>
        <v/>
      </c>
      <c r="L25" s="243"/>
      <c r="M25" s="511" t="str">
        <f t="shared" si="1"/>
        <v/>
      </c>
      <c r="N25" s="243"/>
      <c r="O25" s="511" t="str">
        <f t="shared" si="1"/>
        <v/>
      </c>
    </row>
    <row r="26" spans="2:15">
      <c r="B26" s="240" t="str">
        <f ca="1">IF(OFFSET('Income-Expenditure Summary'!$B$19,ROW(A17)-1,COLUMN(A17)-1)=0,"",OFFSET('Income-Expenditure Summary'!$B$19,ROW(A17)-1,COLUMN(A17)-1))</f>
        <v/>
      </c>
      <c r="C26" s="510">
        <f ca="1">OFFSET('Income-Expenditure Summary'!B35,,$C$6)</f>
        <v>0</v>
      </c>
      <c r="D26" s="241"/>
      <c r="E26" s="511" t="str">
        <f t="shared" si="1"/>
        <v/>
      </c>
      <c r="F26" s="241"/>
      <c r="G26" s="511" t="str">
        <f t="shared" si="1"/>
        <v/>
      </c>
      <c r="H26" s="241"/>
      <c r="I26" s="511" t="str">
        <f t="shared" si="1"/>
        <v/>
      </c>
      <c r="J26" s="242"/>
      <c r="K26" s="511" t="str">
        <f t="shared" si="1"/>
        <v/>
      </c>
      <c r="L26" s="242"/>
      <c r="M26" s="511" t="str">
        <f t="shared" si="1"/>
        <v/>
      </c>
      <c r="N26" s="242"/>
      <c r="O26" s="511" t="str">
        <f t="shared" si="1"/>
        <v/>
      </c>
    </row>
    <row r="27" spans="2:15">
      <c r="B27" s="240" t="str">
        <f ca="1">IF(OFFSET('Income-Expenditure Summary'!$B$19,ROW(A18)-1,COLUMN(A18)-1)=0,"",OFFSET('Income-Expenditure Summary'!$B$19,ROW(A18)-1,COLUMN(A18)-1))</f>
        <v>Training</v>
      </c>
      <c r="C27" s="510">
        <f ca="1">OFFSET('Income-Expenditure Summary'!B36,,$C$6)</f>
        <v>0</v>
      </c>
      <c r="D27" s="241"/>
      <c r="E27" s="511" t="str">
        <f t="shared" si="1"/>
        <v/>
      </c>
      <c r="F27" s="241"/>
      <c r="G27" s="511" t="str">
        <f t="shared" si="1"/>
        <v/>
      </c>
      <c r="H27" s="241"/>
      <c r="I27" s="511" t="str">
        <f t="shared" si="1"/>
        <v/>
      </c>
      <c r="J27" s="242"/>
      <c r="K27" s="511" t="str">
        <f t="shared" si="1"/>
        <v/>
      </c>
      <c r="L27" s="242"/>
      <c r="M27" s="511" t="str">
        <f t="shared" si="1"/>
        <v/>
      </c>
      <c r="N27" s="242"/>
      <c r="O27" s="511" t="str">
        <f t="shared" si="1"/>
        <v/>
      </c>
    </row>
    <row r="28" spans="2:15">
      <c r="B28" s="240" t="str">
        <f ca="1">IF(OFFSET('Income-Expenditure Summary'!$B$19,ROW(A19)-1,COLUMN(A19)-1)=0,"",OFFSET('Income-Expenditure Summary'!$B$19,ROW(A19)-1,COLUMN(A19)-1))</f>
        <v/>
      </c>
      <c r="C28" s="510">
        <f ca="1">OFFSET('Income-Expenditure Summary'!B37,,$C$6)</f>
        <v>0</v>
      </c>
      <c r="D28" s="243"/>
      <c r="E28" s="511" t="str">
        <f t="shared" si="1"/>
        <v/>
      </c>
      <c r="F28" s="243"/>
      <c r="G28" s="511" t="str">
        <f t="shared" si="1"/>
        <v/>
      </c>
      <c r="H28" s="243"/>
      <c r="I28" s="511" t="str">
        <f t="shared" si="1"/>
        <v/>
      </c>
      <c r="J28" s="243"/>
      <c r="K28" s="511" t="str">
        <f t="shared" si="1"/>
        <v/>
      </c>
      <c r="L28" s="243"/>
      <c r="M28" s="511" t="str">
        <f t="shared" si="1"/>
        <v/>
      </c>
      <c r="N28" s="243"/>
      <c r="O28" s="511" t="str">
        <f t="shared" si="1"/>
        <v/>
      </c>
    </row>
    <row r="29" spans="2:15">
      <c r="B29" s="240" t="str">
        <f ca="1">IF(OFFSET('Income-Expenditure Summary'!$B$19,ROW(A20)-1,COLUMN(A20)-1)=0,"",OFFSET('Income-Expenditure Summary'!$B$19,ROW(A20)-1,COLUMN(A20)-1))</f>
        <v/>
      </c>
      <c r="C29" s="510">
        <f ca="1">OFFSET('Income-Expenditure Summary'!B38,,$C$6)</f>
        <v>0</v>
      </c>
      <c r="D29" s="243"/>
      <c r="E29" s="511" t="str">
        <f t="shared" si="1"/>
        <v/>
      </c>
      <c r="F29" s="243"/>
      <c r="G29" s="511" t="str">
        <f t="shared" si="1"/>
        <v/>
      </c>
      <c r="H29" s="243"/>
      <c r="I29" s="511" t="str">
        <f t="shared" si="1"/>
        <v/>
      </c>
      <c r="J29" s="243"/>
      <c r="K29" s="511" t="str">
        <f t="shared" si="1"/>
        <v/>
      </c>
      <c r="L29" s="243"/>
      <c r="M29" s="511" t="str">
        <f t="shared" si="1"/>
        <v/>
      </c>
      <c r="N29" s="243"/>
      <c r="O29" s="511" t="str">
        <f t="shared" si="1"/>
        <v/>
      </c>
    </row>
    <row r="30" spans="2:15">
      <c r="B30" s="240" t="str">
        <f ca="1">IF(OFFSET('Income-Expenditure Summary'!$B$19,ROW(A21)-1,COLUMN(A21)-1)=0,"",OFFSET('Income-Expenditure Summary'!$B$19,ROW(A21)-1,COLUMN(A21)-1))</f>
        <v/>
      </c>
      <c r="C30" s="510">
        <f ca="1">OFFSET('Income-Expenditure Summary'!B39,,$C$6)</f>
        <v>0</v>
      </c>
      <c r="D30" s="243"/>
      <c r="E30" s="511" t="str">
        <f t="shared" si="1"/>
        <v/>
      </c>
      <c r="F30" s="243"/>
      <c r="G30" s="511" t="str">
        <f t="shared" si="1"/>
        <v/>
      </c>
      <c r="H30" s="243"/>
      <c r="I30" s="511" t="str">
        <f t="shared" si="1"/>
        <v/>
      </c>
      <c r="J30" s="243"/>
      <c r="K30" s="511" t="str">
        <f t="shared" si="1"/>
        <v/>
      </c>
      <c r="L30" s="243"/>
      <c r="M30" s="511" t="str">
        <f t="shared" si="1"/>
        <v/>
      </c>
      <c r="N30" s="243"/>
      <c r="O30" s="511" t="str">
        <f t="shared" si="1"/>
        <v/>
      </c>
    </row>
    <row r="31" spans="2:15">
      <c r="B31" s="240" t="str">
        <f ca="1">IF(OFFSET('Income-Expenditure Summary'!$B$19,ROW(A22)-1,COLUMN(A22)-1)=0,"",OFFSET('Income-Expenditure Summary'!$B$19,ROW(A22)-1,COLUMN(A22)-1))</f>
        <v/>
      </c>
      <c r="C31" s="510">
        <f ca="1">OFFSET('Income-Expenditure Summary'!B40,,$C$6)</f>
        <v>0</v>
      </c>
      <c r="D31" s="243"/>
      <c r="E31" s="511" t="str">
        <f t="shared" si="1"/>
        <v/>
      </c>
      <c r="F31" s="243"/>
      <c r="G31" s="511" t="str">
        <f t="shared" si="1"/>
        <v/>
      </c>
      <c r="H31" s="243"/>
      <c r="I31" s="511" t="str">
        <f t="shared" si="1"/>
        <v/>
      </c>
      <c r="J31" s="243"/>
      <c r="K31" s="511" t="str">
        <f t="shared" si="1"/>
        <v/>
      </c>
      <c r="L31" s="243"/>
      <c r="M31" s="511" t="str">
        <f t="shared" si="1"/>
        <v/>
      </c>
      <c r="N31" s="243"/>
      <c r="O31" s="511" t="str">
        <f t="shared" si="1"/>
        <v/>
      </c>
    </row>
    <row r="32" spans="2:15">
      <c r="B32" s="240" t="str">
        <f ca="1">IF(OFFSET('Income-Expenditure Summary'!$B$19,ROW(A23)-1,COLUMN(A23)-1)=0,"",OFFSET('Income-Expenditure Summary'!$B$19,ROW(A23)-1,COLUMN(A23)-1))</f>
        <v/>
      </c>
      <c r="C32" s="510">
        <f ca="1">OFFSET('Income-Expenditure Summary'!B41,,$C$6)</f>
        <v>0</v>
      </c>
      <c r="D32" s="243"/>
      <c r="E32" s="511" t="str">
        <f t="shared" si="1"/>
        <v/>
      </c>
      <c r="F32" s="243"/>
      <c r="G32" s="511" t="str">
        <f t="shared" si="1"/>
        <v/>
      </c>
      <c r="H32" s="243"/>
      <c r="I32" s="511" t="str">
        <f t="shared" si="1"/>
        <v/>
      </c>
      <c r="J32" s="243"/>
      <c r="K32" s="511" t="str">
        <f t="shared" si="1"/>
        <v/>
      </c>
      <c r="L32" s="243"/>
      <c r="M32" s="511" t="str">
        <f t="shared" si="1"/>
        <v/>
      </c>
      <c r="N32" s="243"/>
      <c r="O32" s="511" t="str">
        <f t="shared" si="1"/>
        <v/>
      </c>
    </row>
    <row r="33" spans="1:17">
      <c r="B33" s="276" t="str">
        <f ca="1">IF(OFFSET('Income-Expenditure Summary'!$B$19,ROW(A24)-1,COLUMN(A24)-1)=0,"",OFFSET('Income-Expenditure Summary'!$B$19,ROW(A24)-1,COLUMN(A24)-1))</f>
        <v/>
      </c>
      <c r="C33" s="510">
        <f ca="1">OFFSET('Income-Expenditure Summary'!B42,,$C$6)</f>
        <v>0</v>
      </c>
      <c r="D33" s="246"/>
      <c r="E33" s="511" t="str">
        <f t="shared" si="1"/>
        <v/>
      </c>
      <c r="F33" s="246"/>
      <c r="G33" s="511" t="str">
        <f t="shared" si="1"/>
        <v/>
      </c>
      <c r="H33" s="246"/>
      <c r="I33" s="511" t="str">
        <f t="shared" si="1"/>
        <v/>
      </c>
      <c r="J33" s="246"/>
      <c r="K33" s="511" t="str">
        <f t="shared" si="1"/>
        <v/>
      </c>
      <c r="L33" s="246"/>
      <c r="M33" s="511" t="str">
        <f t="shared" si="1"/>
        <v/>
      </c>
      <c r="N33" s="246"/>
      <c r="O33" s="511" t="str">
        <f t="shared" si="1"/>
        <v/>
      </c>
    </row>
    <row r="34" spans="1:17">
      <c r="B34" s="283" t="str">
        <f ca="1">IF(OFFSET('Income-Expenditure Summary'!$B$19,ROW(A25)-1,COLUMN(A25)-1)=0,"",OFFSET('Income-Expenditure Summary'!$B$19,ROW(A25)-1,COLUMN(A25)-1))</f>
        <v>CONTRIBUTED INCOME</v>
      </c>
      <c r="C34" s="284">
        <f ca="1">C35+C43</f>
        <v>0</v>
      </c>
      <c r="D34" s="285">
        <f>IF(ISERROR(D35+D43),"",D35+D43)</f>
        <v>0</v>
      </c>
      <c r="E34" s="291" t="str">
        <f t="shared" si="1"/>
        <v/>
      </c>
      <c r="F34" s="285">
        <f>IF(ISERROR(F35+F43),"",F35+F43)</f>
        <v>0</v>
      </c>
      <c r="G34" s="291" t="str">
        <f t="shared" si="1"/>
        <v/>
      </c>
      <c r="H34" s="285">
        <f>IF(ISERROR(H35+H43),"",H35+H43)</f>
        <v>0</v>
      </c>
      <c r="I34" s="291" t="str">
        <f t="shared" si="1"/>
        <v/>
      </c>
      <c r="J34" s="285">
        <f>IF(ISERROR(J35+J43),"",J35+J43)</f>
        <v>0</v>
      </c>
      <c r="K34" s="291" t="str">
        <f t="shared" si="1"/>
        <v/>
      </c>
      <c r="L34" s="285">
        <f>IF(ISERROR(L35+L43),"",L35+L43)</f>
        <v>0</v>
      </c>
      <c r="M34" s="291" t="str">
        <f t="shared" si="1"/>
        <v/>
      </c>
      <c r="N34" s="285">
        <f>IF(ISERROR(N35+N43),"",N35+N43)</f>
        <v>0</v>
      </c>
      <c r="O34" s="291" t="str">
        <f t="shared" si="1"/>
        <v/>
      </c>
    </row>
    <row r="35" spans="1:17">
      <c r="B35" s="334" t="str">
        <f ca="1">IF(OFFSET('Income-Expenditure Summary'!$B$19,ROW(A26)-1,COLUMN(A26)-1)=0,"",OFFSET('Income-Expenditure Summary'!$B$19,ROW(A26)-1,COLUMN(A26)-1))</f>
        <v>Program Grants</v>
      </c>
      <c r="C35" s="280">
        <f ca="1">SUM(C36:C42)</f>
        <v>0</v>
      </c>
      <c r="D35" s="507">
        <f>SUM(D36:D42)</f>
        <v>0</v>
      </c>
      <c r="E35" s="292" t="str">
        <f t="shared" si="1"/>
        <v/>
      </c>
      <c r="F35" s="275">
        <f>SUM(F36:F42)</f>
        <v>0</v>
      </c>
      <c r="G35" s="292" t="str">
        <f t="shared" si="1"/>
        <v/>
      </c>
      <c r="H35" s="275">
        <f>SUM(H36:H42)</f>
        <v>0</v>
      </c>
      <c r="I35" s="292" t="str">
        <f t="shared" si="1"/>
        <v/>
      </c>
      <c r="J35" s="275">
        <f>SUM(J36:J42)</f>
        <v>0</v>
      </c>
      <c r="K35" s="292" t="str">
        <f t="shared" si="1"/>
        <v/>
      </c>
      <c r="L35" s="275">
        <f>SUM(L36:L42)</f>
        <v>0</v>
      </c>
      <c r="M35" s="292" t="str">
        <f t="shared" si="1"/>
        <v/>
      </c>
      <c r="N35" s="275">
        <f>SUM(N36:N42)</f>
        <v>0</v>
      </c>
      <c r="O35" s="292" t="str">
        <f t="shared" si="1"/>
        <v/>
      </c>
    </row>
    <row r="36" spans="1:17">
      <c r="B36" s="274" t="str">
        <f ca="1">IF(OFFSET('Income-Expenditure Summary'!$B$19,ROW(A27)-1,COLUMN(A27)-1)=0,"",OFFSET('Income-Expenditure Summary'!$B$19,ROW(A27)-1,COLUMN(A27)-1))</f>
        <v>Training</v>
      </c>
      <c r="C36" s="510">
        <f ca="1">OFFSET('Income-Expenditure Summary'!B45,,$C$6)</f>
        <v>0</v>
      </c>
      <c r="D36" s="526"/>
      <c r="E36" s="511" t="str">
        <f t="shared" si="1"/>
        <v/>
      </c>
      <c r="F36" s="526"/>
      <c r="G36" s="511" t="str">
        <f t="shared" si="1"/>
        <v/>
      </c>
      <c r="H36" s="526"/>
      <c r="I36" s="511" t="str">
        <f t="shared" si="1"/>
        <v/>
      </c>
      <c r="J36" s="526"/>
      <c r="K36" s="511" t="str">
        <f t="shared" si="1"/>
        <v/>
      </c>
      <c r="L36" s="526"/>
      <c r="M36" s="511" t="str">
        <f t="shared" si="1"/>
        <v/>
      </c>
      <c r="N36" s="526"/>
      <c r="O36" s="511" t="str">
        <f t="shared" si="1"/>
        <v/>
      </c>
    </row>
    <row r="37" spans="1:17">
      <c r="B37" s="274" t="str">
        <f ca="1">IF(OFFSET('Income-Expenditure Summary'!$B$19,ROW(A28)-1,COLUMN(A28)-1)=0,"",OFFSET('Income-Expenditure Summary'!$B$19,ROW(A28)-1,COLUMN(A28)-1))</f>
        <v>Conference</v>
      </c>
      <c r="C37" s="510">
        <f ca="1">OFFSET('Income-Expenditure Summary'!B46,,$C$6)</f>
        <v>0</v>
      </c>
      <c r="D37" s="526"/>
      <c r="E37" s="511" t="str">
        <f t="shared" si="1"/>
        <v/>
      </c>
      <c r="F37" s="526"/>
      <c r="G37" s="511" t="str">
        <f t="shared" si="1"/>
        <v/>
      </c>
      <c r="H37" s="526"/>
      <c r="I37" s="511" t="str">
        <f t="shared" si="1"/>
        <v/>
      </c>
      <c r="J37" s="526"/>
      <c r="K37" s="511" t="str">
        <f t="shared" si="1"/>
        <v/>
      </c>
      <c r="L37" s="526"/>
      <c r="M37" s="511" t="str">
        <f t="shared" si="1"/>
        <v/>
      </c>
      <c r="N37" s="526"/>
      <c r="O37" s="511" t="str">
        <f t="shared" si="1"/>
        <v/>
      </c>
    </row>
    <row r="38" spans="1:17">
      <c r="B38" s="274" t="str">
        <f ca="1">IF(OFFSET('Income-Expenditure Summary'!$B$19,ROW(A29)-1,COLUMN(A29)-1)=0,"",OFFSET('Income-Expenditure Summary'!$B$19,ROW(A29)-1,COLUMN(A29)-1))</f>
        <v>Research</v>
      </c>
      <c r="C38" s="510">
        <f ca="1">OFFSET('Income-Expenditure Summary'!B47,,$C$6)</f>
        <v>0</v>
      </c>
      <c r="D38" s="526"/>
      <c r="E38" s="511" t="str">
        <f t="shared" si="1"/>
        <v/>
      </c>
      <c r="F38" s="526"/>
      <c r="G38" s="511" t="str">
        <f t="shared" si="1"/>
        <v/>
      </c>
      <c r="H38" s="526"/>
      <c r="I38" s="511" t="str">
        <f t="shared" si="1"/>
        <v/>
      </c>
      <c r="J38" s="526"/>
      <c r="K38" s="511" t="str">
        <f t="shared" si="1"/>
        <v/>
      </c>
      <c r="L38" s="526"/>
      <c r="M38" s="511" t="str">
        <f t="shared" si="1"/>
        <v/>
      </c>
      <c r="N38" s="526"/>
      <c r="O38" s="511" t="str">
        <f t="shared" si="1"/>
        <v/>
      </c>
    </row>
    <row r="39" spans="1:17">
      <c r="B39" s="274" t="str">
        <f ca="1">IF(OFFSET('Income-Expenditure Summary'!$B$19,ROW(A30)-1,COLUMN(A30)-1)=0,"",OFFSET('Income-Expenditure Summary'!$B$19,ROW(A30)-1,COLUMN(A30)-1))</f>
        <v>Publications</v>
      </c>
      <c r="C39" s="510">
        <f ca="1">OFFSET('Income-Expenditure Summary'!B48,,$C$6)</f>
        <v>0</v>
      </c>
      <c r="D39" s="526"/>
      <c r="E39" s="511" t="str">
        <f t="shared" si="1"/>
        <v/>
      </c>
      <c r="F39" s="526"/>
      <c r="G39" s="511" t="str">
        <f t="shared" si="1"/>
        <v/>
      </c>
      <c r="H39" s="526"/>
      <c r="I39" s="511" t="str">
        <f t="shared" si="1"/>
        <v/>
      </c>
      <c r="J39" s="526"/>
      <c r="K39" s="511" t="str">
        <f t="shared" si="1"/>
        <v/>
      </c>
      <c r="L39" s="526"/>
      <c r="M39" s="511" t="str">
        <f t="shared" si="1"/>
        <v/>
      </c>
      <c r="N39" s="526"/>
      <c r="O39" s="511" t="str">
        <f t="shared" si="1"/>
        <v/>
      </c>
    </row>
    <row r="40" spans="1:17" ht="12.75" customHeight="1">
      <c r="B40" s="274" t="str">
        <f ca="1">IF(OFFSET('Income-Expenditure Summary'!$B$19,ROW(A31)-1,COLUMN(A31)-1)=0,"",OFFSET('Income-Expenditure Summary'!$B$19,ROW(A31)-1,COLUMN(A31)-1))</f>
        <v/>
      </c>
      <c r="C40" s="510">
        <f ca="1">OFFSET('Income-Expenditure Summary'!B49,,$C$6)</f>
        <v>0</v>
      </c>
      <c r="D40" s="526"/>
      <c r="E40" s="511" t="str">
        <f t="shared" si="1"/>
        <v/>
      </c>
      <c r="F40" s="526"/>
      <c r="G40" s="511" t="str">
        <f t="shared" si="1"/>
        <v/>
      </c>
      <c r="H40" s="526"/>
      <c r="I40" s="511" t="str">
        <f t="shared" si="1"/>
        <v/>
      </c>
      <c r="J40" s="526"/>
      <c r="K40" s="511" t="str">
        <f t="shared" si="1"/>
        <v/>
      </c>
      <c r="L40" s="526"/>
      <c r="M40" s="511" t="str">
        <f t="shared" si="1"/>
        <v/>
      </c>
      <c r="N40" s="526"/>
      <c r="O40" s="511" t="str">
        <f t="shared" si="1"/>
        <v/>
      </c>
    </row>
    <row r="41" spans="1:17" ht="12.75" customHeight="1">
      <c r="B41" s="274" t="str">
        <f ca="1">IF(OFFSET('Income-Expenditure Summary'!$B$19,ROW(A32)-1,COLUMN(A32)-1)=0,"",OFFSET('Income-Expenditure Summary'!$B$19,ROW(A32)-1,COLUMN(A32)-1))</f>
        <v/>
      </c>
      <c r="C41" s="510">
        <f ca="1">OFFSET('Income-Expenditure Summary'!B50,,$C$6)</f>
        <v>0</v>
      </c>
      <c r="D41" s="526"/>
      <c r="E41" s="511" t="str">
        <f t="shared" si="1"/>
        <v/>
      </c>
      <c r="F41" s="526"/>
      <c r="G41" s="511" t="str">
        <f t="shared" si="1"/>
        <v/>
      </c>
      <c r="H41" s="526"/>
      <c r="I41" s="511" t="str">
        <f t="shared" si="1"/>
        <v/>
      </c>
      <c r="J41" s="526"/>
      <c r="K41" s="511" t="str">
        <f t="shared" si="1"/>
        <v/>
      </c>
      <c r="L41" s="526"/>
      <c r="M41" s="511" t="str">
        <f t="shared" si="1"/>
        <v/>
      </c>
      <c r="N41" s="526"/>
      <c r="O41" s="511" t="str">
        <f t="shared" si="1"/>
        <v/>
      </c>
    </row>
    <row r="42" spans="1:17" ht="12.75" customHeight="1">
      <c r="B42" s="274" t="str">
        <f ca="1">IF(OFFSET('Income-Expenditure Summary'!$B$19,ROW(A33)-1,COLUMN(A33)-1)=0,"",OFFSET('Income-Expenditure Summary'!$B$19,ROW(A33)-1,COLUMN(A33)-1))</f>
        <v/>
      </c>
      <c r="C42" s="510">
        <f ca="1">OFFSET('Income-Expenditure Summary'!B51,,$C$6)</f>
        <v>0</v>
      </c>
      <c r="D42" s="526"/>
      <c r="E42" s="511" t="str">
        <f t="shared" si="1"/>
        <v/>
      </c>
      <c r="F42" s="526"/>
      <c r="G42" s="511" t="str">
        <f t="shared" si="1"/>
        <v/>
      </c>
      <c r="H42" s="526"/>
      <c r="I42" s="511" t="str">
        <f t="shared" si="1"/>
        <v/>
      </c>
      <c r="J42" s="526"/>
      <c r="K42" s="511" t="str">
        <f t="shared" si="1"/>
        <v/>
      </c>
      <c r="L42" s="526"/>
      <c r="M42" s="511" t="str">
        <f t="shared" si="1"/>
        <v/>
      </c>
      <c r="N42" s="526"/>
      <c r="O42" s="511" t="str">
        <f t="shared" si="1"/>
        <v/>
      </c>
    </row>
    <row r="43" spans="1:17">
      <c r="B43" s="335" t="s">
        <v>260</v>
      </c>
      <c r="C43" s="558">
        <f ca="1">SUM(C44)</f>
        <v>0</v>
      </c>
      <c r="D43" s="559">
        <f>SUM(D44)</f>
        <v>0</v>
      </c>
      <c r="E43" s="557" t="str">
        <f t="shared" si="1"/>
        <v/>
      </c>
      <c r="F43" s="559">
        <f>SUM(F44)</f>
        <v>0</v>
      </c>
      <c r="G43" s="557" t="str">
        <f t="shared" si="1"/>
        <v/>
      </c>
      <c r="H43" s="559">
        <f>SUM(H44)</f>
        <v>0</v>
      </c>
      <c r="I43" s="557" t="str">
        <f t="shared" si="1"/>
        <v/>
      </c>
      <c r="J43" s="559">
        <f>SUM(J44)</f>
        <v>0</v>
      </c>
      <c r="K43" s="557" t="str">
        <f t="shared" si="1"/>
        <v/>
      </c>
      <c r="L43" s="559">
        <f>SUM(L44)</f>
        <v>0</v>
      </c>
      <c r="M43" s="557" t="str">
        <f t="shared" si="1"/>
        <v/>
      </c>
      <c r="N43" s="559">
        <f>SUM(N44)</f>
        <v>0</v>
      </c>
      <c r="O43" s="557" t="str">
        <f t="shared" si="1"/>
        <v/>
      </c>
    </row>
    <row r="44" spans="1:17">
      <c r="B44" s="274" t="s">
        <v>201</v>
      </c>
      <c r="C44" s="510">
        <f ca="1">OFFSET('Income-Expenditure Summary'!B52,,$C$6)</f>
        <v>0</v>
      </c>
      <c r="D44" s="526"/>
      <c r="E44" s="556" t="str">
        <f t="shared" si="1"/>
        <v/>
      </c>
      <c r="F44" s="526"/>
      <c r="G44" s="556" t="str">
        <f t="shared" si="1"/>
        <v/>
      </c>
      <c r="H44" s="526"/>
      <c r="I44" s="556" t="str">
        <f t="shared" si="1"/>
        <v/>
      </c>
      <c r="J44" s="526"/>
      <c r="K44" s="556" t="str">
        <f t="shared" si="1"/>
        <v/>
      </c>
      <c r="L44" s="526"/>
      <c r="M44" s="556" t="str">
        <f t="shared" si="1"/>
        <v/>
      </c>
      <c r="N44" s="526"/>
      <c r="O44" s="556" t="str">
        <f t="shared" si="1"/>
        <v/>
      </c>
    </row>
    <row r="45" spans="1:17">
      <c r="B45" s="492" t="str">
        <f ca="1">IF(OFFSET('Income-Expenditure Summary'!$B$19,ROW(A42)-1,COLUMN(A42)-1)=0,"",OFFSET('Income-Expenditure Summary'!$B$19,ROW(A42)-1,COLUMN(A42)-1))</f>
        <v/>
      </c>
      <c r="C45" s="247">
        <f ca="1">IF(C34+C9="","",C34+C9)</f>
        <v>0</v>
      </c>
      <c r="D45" s="248">
        <f>IF(ISERROR(D34+D9),"",D34+D9)</f>
        <v>0</v>
      </c>
      <c r="E45" s="293" t="str">
        <f t="shared" si="1"/>
        <v/>
      </c>
      <c r="F45" s="248">
        <f>IF(ISERROR(F34+F9),"",F34+F9)</f>
        <v>0</v>
      </c>
      <c r="G45" s="293" t="str">
        <f t="shared" si="1"/>
        <v/>
      </c>
      <c r="H45" s="248">
        <f>IF(ISERROR(H34+H9),"",H34+H9)</f>
        <v>0</v>
      </c>
      <c r="I45" s="293" t="str">
        <f t="shared" si="1"/>
        <v/>
      </c>
      <c r="J45" s="248">
        <f>IF(ISERROR(J34+J9),"",J34+J9)</f>
        <v>0</v>
      </c>
      <c r="K45" s="293" t="str">
        <f t="shared" si="1"/>
        <v/>
      </c>
      <c r="L45" s="248">
        <f>IF(ISERROR(L34+L9),"",L34+L9)</f>
        <v>0</v>
      </c>
      <c r="M45" s="293" t="str">
        <f t="shared" si="1"/>
        <v/>
      </c>
      <c r="N45" s="248">
        <f>IF(ISERROR(N34+N9),"",N34+N9)</f>
        <v>0</v>
      </c>
      <c r="O45" s="293" t="str">
        <f t="shared" si="1"/>
        <v/>
      </c>
      <c r="P45" s="555"/>
      <c r="Q45" s="555"/>
    </row>
    <row r="46" spans="1:17" ht="12.75" customHeight="1">
      <c r="B46" s="561" t="str">
        <f ca="1">IF(OFFSET('Income-Expenditure Summary'!$B$19,ROW(A43)-1,COLUMN(A43)-1)=0,"",OFFSET('Income-Expenditure Summary'!$B$19,ROW(A43)-1,COLUMN(A43)-1))</f>
        <v>EXPENDITURES</v>
      </c>
      <c r="C46" s="295"/>
      <c r="D46" s="249"/>
      <c r="E46" s="250"/>
      <c r="F46" s="249"/>
      <c r="G46" s="250"/>
      <c r="H46" s="249"/>
      <c r="I46" s="250"/>
      <c r="J46" s="249"/>
      <c r="K46" s="250"/>
      <c r="L46" s="249"/>
      <c r="M46" s="250"/>
      <c r="N46" s="249"/>
      <c r="O46" s="250"/>
    </row>
    <row r="47" spans="1:17" ht="12.75" customHeight="1">
      <c r="A47" s="251"/>
      <c r="B47" s="493"/>
      <c r="C47" s="252">
        <f>C7</f>
        <v>2013</v>
      </c>
      <c r="D47" s="253">
        <f>D7</f>
        <v>2014</v>
      </c>
      <c r="E47" s="253"/>
      <c r="F47" s="253">
        <f>F7</f>
        <v>2015</v>
      </c>
      <c r="G47" s="254"/>
      <c r="H47" s="253">
        <f>H7</f>
        <v>2016</v>
      </c>
      <c r="I47" s="254"/>
      <c r="J47" s="253">
        <f>J7</f>
        <v>2017</v>
      </c>
      <c r="K47" s="254"/>
      <c r="L47" s="253">
        <f>L7</f>
        <v>2018</v>
      </c>
      <c r="M47" s="254"/>
      <c r="N47" s="253">
        <f>N7</f>
        <v>2019</v>
      </c>
      <c r="O47" s="254"/>
    </row>
    <row r="48" spans="1:17">
      <c r="B48" s="494" t="str">
        <f ca="1">IF(OFFSET('Income-Expenditure Summary'!$B$19,ROW(A44)-1,COLUMN(A44)-1)=0,"",OFFSET('Income-Expenditure Summary'!$B$19,ROW(A44)-1,COLUMN(A44)-1))</f>
        <v>OPERATING EXPENSES</v>
      </c>
      <c r="C48" s="237" t="s">
        <v>191</v>
      </c>
      <c r="D48" s="238" t="s">
        <v>191</v>
      </c>
      <c r="E48" s="239" t="s">
        <v>192</v>
      </c>
      <c r="F48" s="239" t="s">
        <v>191</v>
      </c>
      <c r="G48" s="239" t="s">
        <v>192</v>
      </c>
      <c r="H48" s="239" t="s">
        <v>191</v>
      </c>
      <c r="I48" s="239" t="s">
        <v>192</v>
      </c>
      <c r="J48" s="239" t="s">
        <v>191</v>
      </c>
      <c r="K48" s="239" t="s">
        <v>192</v>
      </c>
      <c r="L48" s="239" t="s">
        <v>191</v>
      </c>
      <c r="M48" s="239" t="s">
        <v>192</v>
      </c>
      <c r="N48" s="239" t="s">
        <v>191</v>
      </c>
      <c r="O48" s="239" t="s">
        <v>192</v>
      </c>
    </row>
    <row r="49" spans="2:15">
      <c r="B49" s="495" t="str">
        <f ca="1">IF(OFFSET('Income-Expenditure Summary'!$B$19,ROW(A45)-1,COLUMN(A45)-1)=0,"",OFFSET('Income-Expenditure Summary'!$B$19,ROW(A45)-1,COLUMN(A45)-1))</f>
        <v>TOTAL EXPENDITURES</v>
      </c>
      <c r="C49" s="255">
        <f ca="1">C50+C58</f>
        <v>0</v>
      </c>
      <c r="D49" s="549">
        <f>D50+D58</f>
        <v>0</v>
      </c>
      <c r="E49" s="705" t="str">
        <f>(IF(D$78=0,"",IF(ISERROR(((D49-C49)/ABS(C49))),"",((D49-C49)/ABS(C49)))))</f>
        <v/>
      </c>
      <c r="F49" s="484">
        <f>IF(ISERROR(F50+F58),"",F50+F58)</f>
        <v>0</v>
      </c>
      <c r="G49" s="705" t="str">
        <f>(IF(F$78=0,"",IF(ISERROR(((F49-E49)/ABS(E49))),"",((F49-E49)/ABS(E49)))))</f>
        <v/>
      </c>
      <c r="H49" s="484">
        <f>IF(ISERROR(H50+H58),"",H50+H58)</f>
        <v>0</v>
      </c>
      <c r="I49" s="705" t="str">
        <f>(IF(H$78=0,"",IF(ISERROR(((H49-G49)/ABS(G49))),"",((H49-G49)/ABS(G49)))))</f>
        <v/>
      </c>
      <c r="J49" s="484">
        <f>IF(ISERROR(J50+J58),"",J50+J58)</f>
        <v>0</v>
      </c>
      <c r="K49" s="705" t="str">
        <f>(IF(J$78=0,"",IF(ISERROR(((J49-I49)/ABS(I49))),"",((J49-I49)/ABS(I49)))))</f>
        <v/>
      </c>
      <c r="L49" s="484">
        <f>IF(ISERROR(L50+L58),"",L50+L58)</f>
        <v>0</v>
      </c>
      <c r="M49" s="705" t="str">
        <f>(IF(L$78=0,"",IF(ISERROR(((L49-K49)/ABS(K49))),"",((L49-K49)/ABS(K49)))))</f>
        <v/>
      </c>
      <c r="N49" s="484">
        <f>IF(ISERROR(N50+N58),"",N50+N58)</f>
        <v>0</v>
      </c>
      <c r="O49" s="705" t="str">
        <f>(IF(N$78=0,"",IF(ISERROR(((N49-M49)/ABS(M49))),"",((N49-M49)/ABS(M49)))))</f>
        <v/>
      </c>
    </row>
    <row r="50" spans="2:15">
      <c r="B50" s="496" t="str">
        <f ca="1">IF(OFFSET('Income-Expenditure Summary'!$B$19,ROW(A46)-1,COLUMN(A46)-1)=0,"",OFFSET('Income-Expenditure Summary'!$B$19,ROW(A46)-1,COLUMN(A46)-1))</f>
        <v>Operating Core (Program) Expenses</v>
      </c>
      <c r="C50" s="298">
        <f ca="1">SUM(C51:C57)</f>
        <v>0</v>
      </c>
      <c r="D50" s="305">
        <f>SUM(D51:D57)</f>
        <v>0</v>
      </c>
      <c r="E50" s="308" t="str">
        <f t="shared" ref="E50:O78" si="2">(IF(D$78=0,"",IF(ISERROR(((D50-C50)/ABS(C50))),"",((D50-C50)/ABS(C50)))))</f>
        <v/>
      </c>
      <c r="F50" s="305">
        <f>SUM(F51:F57)</f>
        <v>0</v>
      </c>
      <c r="G50" s="308" t="str">
        <f t="shared" si="2"/>
        <v/>
      </c>
      <c r="H50" s="305">
        <f>SUM(H51:H57)</f>
        <v>0</v>
      </c>
      <c r="I50" s="308" t="str">
        <f t="shared" si="2"/>
        <v/>
      </c>
      <c r="J50" s="305">
        <f>SUM(J51:J57)</f>
        <v>0</v>
      </c>
      <c r="K50" s="308" t="str">
        <f t="shared" si="2"/>
        <v/>
      </c>
      <c r="L50" s="305">
        <f>SUM(L51:L57)</f>
        <v>0</v>
      </c>
      <c r="M50" s="308" t="str">
        <f t="shared" si="2"/>
        <v/>
      </c>
      <c r="N50" s="305">
        <f>SUM(N51:N57)</f>
        <v>0</v>
      </c>
      <c r="O50" s="308" t="str">
        <f t="shared" si="2"/>
        <v/>
      </c>
    </row>
    <row r="51" spans="2:15">
      <c r="B51" s="309" t="str">
        <f ca="1">IF(OFFSET('Income-Expenditure Summary'!$B$19,ROW(A47)-1,COLUMN(A47)-1)=0,"",OFFSET('Income-Expenditure Summary'!$B$19,ROW(A47)-1,COLUMN(A47)-1))</f>
        <v/>
      </c>
      <c r="C51" s="510">
        <f ca="1">OFFSET('Income-Expenditure Summary'!B65,,$C$6)</f>
        <v>0</v>
      </c>
      <c r="D51" s="302"/>
      <c r="E51" s="706" t="str">
        <f t="shared" si="2"/>
        <v/>
      </c>
      <c r="F51" s="302"/>
      <c r="G51" s="706" t="str">
        <f t="shared" si="2"/>
        <v/>
      </c>
      <c r="H51" s="302"/>
      <c r="I51" s="706" t="str">
        <f t="shared" si="2"/>
        <v/>
      </c>
      <c r="J51" s="302"/>
      <c r="K51" s="706" t="str">
        <f t="shared" si="2"/>
        <v/>
      </c>
      <c r="L51" s="302"/>
      <c r="M51" s="706" t="str">
        <f t="shared" si="2"/>
        <v/>
      </c>
      <c r="N51" s="302"/>
      <c r="O51" s="706" t="str">
        <f t="shared" si="2"/>
        <v/>
      </c>
    </row>
    <row r="52" spans="2:15">
      <c r="B52" s="256" t="str">
        <f ca="1">IF(OFFSET('Income-Expenditure Summary'!$B$19,ROW(A48)-1,COLUMN(A48)-1)=0,"",OFFSET('Income-Expenditure Summary'!$B$19,ROW(A48)-1,COLUMN(A48)-1))</f>
        <v>Conference</v>
      </c>
      <c r="C52" s="510">
        <f ca="1">OFFSET('Income-Expenditure Summary'!B66,,$C$6)</f>
        <v>0</v>
      </c>
      <c r="D52" s="302"/>
      <c r="E52" s="707" t="str">
        <f t="shared" si="2"/>
        <v/>
      </c>
      <c r="F52" s="296"/>
      <c r="G52" s="707" t="str">
        <f t="shared" si="2"/>
        <v/>
      </c>
      <c r="H52" s="296"/>
      <c r="I52" s="707" t="str">
        <f t="shared" si="2"/>
        <v/>
      </c>
      <c r="J52" s="296"/>
      <c r="K52" s="707" t="str">
        <f t="shared" si="2"/>
        <v/>
      </c>
      <c r="L52" s="296"/>
      <c r="M52" s="707" t="str">
        <f t="shared" si="2"/>
        <v/>
      </c>
      <c r="N52" s="296"/>
      <c r="O52" s="707" t="str">
        <f t="shared" si="2"/>
        <v/>
      </c>
    </row>
    <row r="53" spans="2:15">
      <c r="B53" s="256" t="str">
        <f ca="1">IF(OFFSET('Income-Expenditure Summary'!$B$19,ROW(A49)-1,COLUMN(A49)-1)=0,"",OFFSET('Income-Expenditure Summary'!$B$19,ROW(A49)-1,COLUMN(A49)-1))</f>
        <v>Research</v>
      </c>
      <c r="C53" s="510">
        <f ca="1">OFFSET('Income-Expenditure Summary'!B67,,$C$6)</f>
        <v>0</v>
      </c>
      <c r="D53" s="302"/>
      <c r="E53" s="707" t="str">
        <f t="shared" si="2"/>
        <v/>
      </c>
      <c r="F53" s="296"/>
      <c r="G53" s="707" t="str">
        <f t="shared" si="2"/>
        <v/>
      </c>
      <c r="H53" s="296"/>
      <c r="I53" s="707" t="str">
        <f t="shared" si="2"/>
        <v/>
      </c>
      <c r="J53" s="296"/>
      <c r="K53" s="707" t="str">
        <f t="shared" si="2"/>
        <v/>
      </c>
      <c r="L53" s="297"/>
      <c r="M53" s="707" t="str">
        <f t="shared" si="2"/>
        <v/>
      </c>
      <c r="N53" s="297"/>
      <c r="O53" s="707" t="str">
        <f t="shared" si="2"/>
        <v/>
      </c>
    </row>
    <row r="54" spans="2:15">
      <c r="B54" s="256" t="str">
        <f ca="1">IF(OFFSET('Income-Expenditure Summary'!$B$19,ROW(A50)-1,COLUMN(A50)-1)=0,"",OFFSET('Income-Expenditure Summary'!$B$19,ROW(A50)-1,COLUMN(A50)-1))</f>
        <v>Publications</v>
      </c>
      <c r="C54" s="510">
        <f ca="1">OFFSET('Income-Expenditure Summary'!B68,,$C$6)</f>
        <v>0</v>
      </c>
      <c r="D54" s="296"/>
      <c r="E54" s="707" t="str">
        <f t="shared" si="2"/>
        <v/>
      </c>
      <c r="F54" s="297"/>
      <c r="G54" s="707" t="str">
        <f t="shared" si="2"/>
        <v/>
      </c>
      <c r="H54" s="297"/>
      <c r="I54" s="707" t="str">
        <f t="shared" si="2"/>
        <v/>
      </c>
      <c r="J54" s="296"/>
      <c r="K54" s="707" t="str">
        <f t="shared" si="2"/>
        <v/>
      </c>
      <c r="L54" s="297"/>
      <c r="M54" s="707" t="str">
        <f t="shared" si="2"/>
        <v/>
      </c>
      <c r="N54" s="297"/>
      <c r="O54" s="707" t="str">
        <f t="shared" si="2"/>
        <v/>
      </c>
    </row>
    <row r="55" spans="2:15">
      <c r="B55" s="256" t="str">
        <f ca="1">IF(OFFSET('Income-Expenditure Summary'!$B$19,ROW(A51)-1,COLUMN(A51)-1)=0,"",OFFSET('Income-Expenditure Summary'!$B$19,ROW(A51)-1,COLUMN(A51)-1))</f>
        <v/>
      </c>
      <c r="C55" s="510">
        <f ca="1">OFFSET('Income-Expenditure Summary'!B69,,$C$6)</f>
        <v>0</v>
      </c>
      <c r="D55" s="296"/>
      <c r="E55" s="707" t="str">
        <f t="shared" si="2"/>
        <v/>
      </c>
      <c r="F55" s="297"/>
      <c r="G55" s="707" t="str">
        <f t="shared" si="2"/>
        <v/>
      </c>
      <c r="H55" s="297"/>
      <c r="I55" s="707" t="str">
        <f t="shared" si="2"/>
        <v/>
      </c>
      <c r="J55" s="297"/>
      <c r="K55" s="707" t="str">
        <f t="shared" si="2"/>
        <v/>
      </c>
      <c r="L55" s="297"/>
      <c r="M55" s="707" t="str">
        <f t="shared" si="2"/>
        <v/>
      </c>
      <c r="N55" s="297"/>
      <c r="O55" s="707" t="str">
        <f t="shared" si="2"/>
        <v/>
      </c>
    </row>
    <row r="56" spans="2:15">
      <c r="B56" s="256" t="str">
        <f ca="1">IF(OFFSET('Income-Expenditure Summary'!$B$19,ROW(A52)-1,COLUMN(A52)-1)=0,"",OFFSET('Income-Expenditure Summary'!$B$19,ROW(A52)-1,COLUMN(A52)-1))</f>
        <v/>
      </c>
      <c r="C56" s="510">
        <f ca="1">OFFSET('Income-Expenditure Summary'!B70,,$C$6)</f>
        <v>0</v>
      </c>
      <c r="D56" s="296"/>
      <c r="E56" s="707" t="str">
        <f t="shared" si="2"/>
        <v/>
      </c>
      <c r="F56" s="297"/>
      <c r="G56" s="707" t="str">
        <f t="shared" si="2"/>
        <v/>
      </c>
      <c r="H56" s="297"/>
      <c r="I56" s="707" t="str">
        <f t="shared" si="2"/>
        <v/>
      </c>
      <c r="J56" s="297"/>
      <c r="K56" s="707" t="str">
        <f t="shared" si="2"/>
        <v/>
      </c>
      <c r="L56" s="297"/>
      <c r="M56" s="707" t="str">
        <f t="shared" si="2"/>
        <v/>
      </c>
      <c r="N56" s="297"/>
      <c r="O56" s="707" t="str">
        <f t="shared" si="2"/>
        <v/>
      </c>
    </row>
    <row r="57" spans="2:15">
      <c r="B57" s="310" t="str">
        <f ca="1">IF(OFFSET('Income-Expenditure Summary'!$B$19,ROW(A53)-1,COLUMN(A53)-1)=0,"",OFFSET('Income-Expenditure Summary'!$B$19,ROW(A53)-1,COLUMN(A53)-1))</f>
        <v/>
      </c>
      <c r="C57" s="510">
        <f ca="1">OFFSET('Income-Expenditure Summary'!B71,,$C$6)</f>
        <v>0</v>
      </c>
      <c r="D57" s="300"/>
      <c r="E57" s="708" t="str">
        <f t="shared" si="2"/>
        <v/>
      </c>
      <c r="F57" s="301"/>
      <c r="G57" s="708" t="str">
        <f t="shared" si="2"/>
        <v/>
      </c>
      <c r="H57" s="301"/>
      <c r="I57" s="708" t="str">
        <f t="shared" si="2"/>
        <v/>
      </c>
      <c r="J57" s="301"/>
      <c r="K57" s="708" t="str">
        <f t="shared" si="2"/>
        <v/>
      </c>
      <c r="L57" s="301"/>
      <c r="M57" s="708" t="str">
        <f t="shared" si="2"/>
        <v/>
      </c>
      <c r="N57" s="301"/>
      <c r="O57" s="708" t="str">
        <f t="shared" si="2"/>
        <v/>
      </c>
    </row>
    <row r="58" spans="2:15">
      <c r="B58" s="497" t="str">
        <f ca="1">IF(OFFSET('Income-Expenditure Summary'!$B$19,ROW(A54)-1,COLUMN(A54)-1)=0,"",OFFSET('Income-Expenditure Summary'!$B$19,ROW(A54)-1,COLUMN(A54)-1))</f>
        <v>Operating Non-Core (Program) Expenses</v>
      </c>
      <c r="C58" s="299">
        <f ca="1">SUM(C59:C65)</f>
        <v>0</v>
      </c>
      <c r="D58" s="689">
        <f>SUM(D59:D65)</f>
        <v>0</v>
      </c>
      <c r="E58" s="307" t="str">
        <f t="shared" si="2"/>
        <v/>
      </c>
      <c r="F58" s="690">
        <f>SUM(F59:F65)</f>
        <v>0</v>
      </c>
      <c r="G58" s="307" t="str">
        <f t="shared" si="2"/>
        <v/>
      </c>
      <c r="H58" s="690">
        <f>SUM(H59:H65)</f>
        <v>0</v>
      </c>
      <c r="I58" s="307" t="str">
        <f t="shared" si="2"/>
        <v/>
      </c>
      <c r="J58" s="690">
        <f>SUM(J59:J65)</f>
        <v>0</v>
      </c>
      <c r="K58" s="307" t="str">
        <f t="shared" si="2"/>
        <v/>
      </c>
      <c r="L58" s="690">
        <f>SUM(L59:L65)</f>
        <v>0</v>
      </c>
      <c r="M58" s="307" t="str">
        <f t="shared" si="2"/>
        <v/>
      </c>
      <c r="N58" s="690">
        <f>SUM(N59:N65)</f>
        <v>0</v>
      </c>
      <c r="O58" s="307" t="str">
        <f t="shared" si="2"/>
        <v/>
      </c>
    </row>
    <row r="59" spans="2:15">
      <c r="B59" s="309" t="str">
        <f ca="1">IF(OFFSET('Income-Expenditure Summary'!$B$19,ROW(A55)-1,COLUMN(A55)-1)=0,"",OFFSET('Income-Expenditure Summary'!$B$19,ROW(A55)-1,COLUMN(A55)-1))</f>
        <v>Training</v>
      </c>
      <c r="C59" s="510">
        <f ca="1">OFFSET('Income-Expenditure Summary'!B73,,$C$6)</f>
        <v>0</v>
      </c>
      <c r="D59" s="302"/>
      <c r="E59" s="706" t="str">
        <f t="shared" si="2"/>
        <v/>
      </c>
      <c r="F59" s="303"/>
      <c r="G59" s="706" t="str">
        <f t="shared" si="2"/>
        <v/>
      </c>
      <c r="H59" s="303"/>
      <c r="I59" s="706" t="str">
        <f t="shared" si="2"/>
        <v/>
      </c>
      <c r="J59" s="303"/>
      <c r="K59" s="706" t="str">
        <f t="shared" si="2"/>
        <v/>
      </c>
      <c r="L59" s="303"/>
      <c r="M59" s="706" t="str">
        <f t="shared" si="2"/>
        <v/>
      </c>
      <c r="N59" s="303"/>
      <c r="O59" s="706" t="str">
        <f t="shared" si="2"/>
        <v/>
      </c>
    </row>
    <row r="60" spans="2:15">
      <c r="B60" s="256" t="str">
        <f ca="1">IF(OFFSET('Income-Expenditure Summary'!$B$19,ROW(A56)-1,COLUMN(A56)-1)=0,"",OFFSET('Income-Expenditure Summary'!$B$19,ROW(A56)-1,COLUMN(A56)-1))</f>
        <v/>
      </c>
      <c r="C60" s="510">
        <f ca="1">OFFSET('Income-Expenditure Summary'!B74,,$C$6)</f>
        <v>0</v>
      </c>
      <c r="D60" s="296"/>
      <c r="E60" s="707" t="str">
        <f t="shared" si="2"/>
        <v/>
      </c>
      <c r="F60" s="297"/>
      <c r="G60" s="707" t="str">
        <f t="shared" si="2"/>
        <v/>
      </c>
      <c r="H60" s="297"/>
      <c r="I60" s="707" t="str">
        <f t="shared" si="2"/>
        <v/>
      </c>
      <c r="J60" s="297"/>
      <c r="K60" s="707" t="str">
        <f t="shared" si="2"/>
        <v/>
      </c>
      <c r="L60" s="297"/>
      <c r="M60" s="707" t="str">
        <f t="shared" si="2"/>
        <v/>
      </c>
      <c r="N60" s="297"/>
      <c r="O60" s="707" t="str">
        <f t="shared" si="2"/>
        <v/>
      </c>
    </row>
    <row r="61" spans="2:15">
      <c r="B61" s="256" t="str">
        <f ca="1">IF(OFFSET('Income-Expenditure Summary'!$B$19,ROW(A57)-1,COLUMN(A57)-1)=0,"",OFFSET('Income-Expenditure Summary'!$B$19,ROW(A57)-1,COLUMN(A57)-1))</f>
        <v/>
      </c>
      <c r="C61" s="510">
        <f ca="1">OFFSET('Income-Expenditure Summary'!B75,,$C$6)</f>
        <v>0</v>
      </c>
      <c r="D61" s="296"/>
      <c r="E61" s="707" t="str">
        <f t="shared" si="2"/>
        <v/>
      </c>
      <c r="F61" s="297"/>
      <c r="G61" s="707" t="str">
        <f t="shared" si="2"/>
        <v/>
      </c>
      <c r="H61" s="297"/>
      <c r="I61" s="707" t="str">
        <f t="shared" si="2"/>
        <v/>
      </c>
      <c r="J61" s="297"/>
      <c r="K61" s="707" t="str">
        <f t="shared" si="2"/>
        <v/>
      </c>
      <c r="L61" s="297"/>
      <c r="M61" s="707" t="str">
        <f t="shared" si="2"/>
        <v/>
      </c>
      <c r="N61" s="297"/>
      <c r="O61" s="707" t="str">
        <f t="shared" si="2"/>
        <v/>
      </c>
    </row>
    <row r="62" spans="2:15">
      <c r="B62" s="256" t="str">
        <f ca="1">IF(OFFSET('Income-Expenditure Summary'!$B$19,ROW(A58)-1,COLUMN(A58)-1)=0,"",OFFSET('Income-Expenditure Summary'!$B$19,ROW(A58)-1,COLUMN(A58)-1))</f>
        <v/>
      </c>
      <c r="C62" s="510">
        <f ca="1">OFFSET('Income-Expenditure Summary'!B76,,$C$6)</f>
        <v>0</v>
      </c>
      <c r="D62" s="302"/>
      <c r="E62" s="707" t="str">
        <f t="shared" si="2"/>
        <v/>
      </c>
      <c r="F62" s="296"/>
      <c r="G62" s="707" t="str">
        <f t="shared" si="2"/>
        <v/>
      </c>
      <c r="H62" s="296"/>
      <c r="I62" s="707" t="str">
        <f t="shared" si="2"/>
        <v/>
      </c>
      <c r="J62" s="296"/>
      <c r="K62" s="707" t="str">
        <f t="shared" si="2"/>
        <v/>
      </c>
      <c r="L62" s="296"/>
      <c r="M62" s="707" t="str">
        <f t="shared" si="2"/>
        <v/>
      </c>
      <c r="N62" s="296"/>
      <c r="O62" s="707" t="str">
        <f t="shared" si="2"/>
        <v/>
      </c>
    </row>
    <row r="63" spans="2:15">
      <c r="B63" s="256" t="str">
        <f ca="1">IF(OFFSET('Income-Expenditure Summary'!$B$19,ROW(A59)-1,COLUMN(A59)-1)=0,"",OFFSET('Income-Expenditure Summary'!$B$19,ROW(A59)-1,COLUMN(A59)-1))</f>
        <v/>
      </c>
      <c r="C63" s="510">
        <f ca="1">OFFSET('Income-Expenditure Summary'!B77,,$C$6)</f>
        <v>0</v>
      </c>
      <c r="D63" s="296"/>
      <c r="E63" s="707" t="str">
        <f t="shared" si="2"/>
        <v/>
      </c>
      <c r="F63" s="296"/>
      <c r="G63" s="707" t="str">
        <f t="shared" si="2"/>
        <v/>
      </c>
      <c r="H63" s="296"/>
      <c r="I63" s="707" t="str">
        <f t="shared" si="2"/>
        <v/>
      </c>
      <c r="J63" s="296"/>
      <c r="K63" s="707" t="str">
        <f t="shared" si="2"/>
        <v/>
      </c>
      <c r="L63" s="296"/>
      <c r="M63" s="707" t="str">
        <f t="shared" si="2"/>
        <v/>
      </c>
      <c r="N63" s="296"/>
      <c r="O63" s="707" t="str">
        <f t="shared" si="2"/>
        <v/>
      </c>
    </row>
    <row r="64" spans="2:15">
      <c r="B64" s="256" t="str">
        <f ca="1">IF(OFFSET('Income-Expenditure Summary'!$B$19,ROW(A60)-1,COLUMN(A60)-1)=0,"",OFFSET('Income-Expenditure Summary'!$B$19,ROW(A60)-1,COLUMN(A60)-1))</f>
        <v/>
      </c>
      <c r="C64" s="510">
        <f ca="1">OFFSET('Income-Expenditure Summary'!B78,,$C$6)</f>
        <v>0</v>
      </c>
      <c r="D64" s="296"/>
      <c r="E64" s="707" t="str">
        <f t="shared" si="2"/>
        <v/>
      </c>
      <c r="F64" s="296"/>
      <c r="G64" s="707" t="str">
        <f t="shared" si="2"/>
        <v/>
      </c>
      <c r="H64" s="296"/>
      <c r="I64" s="707" t="str">
        <f t="shared" si="2"/>
        <v/>
      </c>
      <c r="J64" s="296"/>
      <c r="K64" s="707" t="str">
        <f t="shared" si="2"/>
        <v/>
      </c>
      <c r="L64" s="296"/>
      <c r="M64" s="707" t="str">
        <f t="shared" si="2"/>
        <v/>
      </c>
      <c r="N64" s="296"/>
      <c r="O64" s="707" t="str">
        <f t="shared" si="2"/>
        <v/>
      </c>
    </row>
    <row r="65" spans="2:15">
      <c r="B65" s="310" t="str">
        <f ca="1">IF(OFFSET('Income-Expenditure Summary'!$B$19,ROW(A61)-1,COLUMN(A61)-1)=0,"",OFFSET('Income-Expenditure Summary'!$B$19,ROW(A61)-1,COLUMN(A61)-1))</f>
        <v/>
      </c>
      <c r="C65" s="510">
        <f ca="1">OFFSET('Income-Expenditure Summary'!B79,,$C$6)</f>
        <v>0</v>
      </c>
      <c r="D65" s="300"/>
      <c r="E65" s="708" t="str">
        <f t="shared" si="2"/>
        <v/>
      </c>
      <c r="F65" s="300"/>
      <c r="G65" s="708" t="str">
        <f t="shared" si="2"/>
        <v/>
      </c>
      <c r="H65" s="300"/>
      <c r="I65" s="708" t="str">
        <f t="shared" si="2"/>
        <v/>
      </c>
      <c r="J65" s="300"/>
      <c r="K65" s="708" t="str">
        <f t="shared" si="2"/>
        <v/>
      </c>
      <c r="L65" s="300"/>
      <c r="M65" s="708" t="str">
        <f t="shared" si="2"/>
        <v/>
      </c>
      <c r="N65" s="300"/>
      <c r="O65" s="708" t="str">
        <f t="shared" si="2"/>
        <v/>
      </c>
    </row>
    <row r="66" spans="2:15">
      <c r="B66" s="498" t="str">
        <f ca="1">IF(OFFSET('Income-Expenditure Summary'!$B$19,ROW(A62)-1,COLUMN(A62)-1)=0,"",OFFSET('Income-Expenditure Summary'!$B$19,ROW(A62)-1,COLUMN(A62)-1))</f>
        <v>TOTAL OVERHEAD</v>
      </c>
      <c r="C66" s="311">
        <f ca="1">C67</f>
        <v>0</v>
      </c>
      <c r="D66" s="551">
        <f>D67</f>
        <v>0</v>
      </c>
      <c r="E66" s="709" t="str">
        <f t="shared" si="2"/>
        <v/>
      </c>
      <c r="F66" s="552">
        <f>IF(ISERROR(F67),"",F67)</f>
        <v>0</v>
      </c>
      <c r="G66" s="709" t="str">
        <f t="shared" si="2"/>
        <v/>
      </c>
      <c r="H66" s="552">
        <f>IF(ISERROR(H67),"",H67)</f>
        <v>0</v>
      </c>
      <c r="I66" s="709" t="str">
        <f t="shared" si="2"/>
        <v/>
      </c>
      <c r="J66" s="552">
        <f>IF(ISERROR(J67),"",J67)</f>
        <v>0</v>
      </c>
      <c r="K66" s="709" t="str">
        <f t="shared" si="2"/>
        <v/>
      </c>
      <c r="L66" s="552">
        <f>IF(ISERROR(L67),"",L67)</f>
        <v>0</v>
      </c>
      <c r="M66" s="709" t="str">
        <f t="shared" si="2"/>
        <v/>
      </c>
      <c r="N66" s="552">
        <f>IF(ISERROR(N67),"",N67)</f>
        <v>0</v>
      </c>
      <c r="O66" s="709" t="str">
        <f t="shared" si="2"/>
        <v/>
      </c>
    </row>
    <row r="67" spans="2:15">
      <c r="B67" s="499" t="str">
        <f ca="1">IF(OFFSET('Income-Expenditure Summary'!$B$19,ROW(A63)-1,COLUMN(A63)-1)=0,"",OFFSET('Income-Expenditure Summary'!$B$19,ROW(A63)-1,COLUMN(A63)-1))</f>
        <v>Overhead</v>
      </c>
      <c r="C67" s="298">
        <f ca="1">SUM(C68:C77)</f>
        <v>0</v>
      </c>
      <c r="D67" s="304">
        <f>SUM(D68:D77)</f>
        <v>0</v>
      </c>
      <c r="E67" s="553" t="str">
        <f t="shared" si="2"/>
        <v/>
      </c>
      <c r="F67" s="305">
        <f>SUM(F68:F77)</f>
        <v>0</v>
      </c>
      <c r="G67" s="553" t="str">
        <f t="shared" si="2"/>
        <v/>
      </c>
      <c r="H67" s="305">
        <f>SUM(H68:H77)</f>
        <v>0</v>
      </c>
      <c r="I67" s="553" t="str">
        <f t="shared" si="2"/>
        <v/>
      </c>
      <c r="J67" s="305">
        <f>SUM(J68:J77)</f>
        <v>0</v>
      </c>
      <c r="K67" s="553" t="str">
        <f t="shared" si="2"/>
        <v/>
      </c>
      <c r="L67" s="305">
        <f>SUM(L68:L77)</f>
        <v>0</v>
      </c>
      <c r="M67" s="553" t="str">
        <f t="shared" si="2"/>
        <v/>
      </c>
      <c r="N67" s="305">
        <f>SUM(N68:N77)</f>
        <v>0</v>
      </c>
      <c r="O67" s="553" t="str">
        <f t="shared" si="2"/>
        <v/>
      </c>
    </row>
    <row r="68" spans="2:15">
      <c r="B68" s="309" t="str">
        <f ca="1">IF(OFFSET('Income-Expenditure Summary'!$B$19,ROW(A64)-1,COLUMN(A64)-1)=0,"",OFFSET('Income-Expenditure Summary'!$B$19,ROW(A64)-1,COLUMN(A64)-1))</f>
        <v>Salaries &amp; Benefits</v>
      </c>
      <c r="C68" s="510">
        <f ca="1">OFFSET('Income-Expenditure Summary'!B82,,$C$6)</f>
        <v>0</v>
      </c>
      <c r="D68" s="302"/>
      <c r="E68" s="707" t="str">
        <f t="shared" si="2"/>
        <v/>
      </c>
      <c r="F68" s="306"/>
      <c r="G68" s="707" t="str">
        <f t="shared" si="2"/>
        <v/>
      </c>
      <c r="H68" s="306"/>
      <c r="I68" s="707" t="str">
        <f t="shared" si="2"/>
        <v/>
      </c>
      <c r="J68" s="306"/>
      <c r="K68" s="707" t="str">
        <f t="shared" si="2"/>
        <v/>
      </c>
      <c r="L68" s="306"/>
      <c r="M68" s="707" t="str">
        <f t="shared" si="2"/>
        <v/>
      </c>
      <c r="N68" s="306"/>
      <c r="O68" s="707" t="str">
        <f t="shared" si="2"/>
        <v/>
      </c>
    </row>
    <row r="69" spans="2:15">
      <c r="B69" s="256" t="str">
        <f ca="1">IF(OFFSET('Income-Expenditure Summary'!$B$19,ROW(A65)-1,COLUMN(A65)-1)=0,"",OFFSET('Income-Expenditure Summary'!$B$19,ROW(A65)-1,COLUMN(A65)-1))</f>
        <v>Rent</v>
      </c>
      <c r="C69" s="510">
        <f ca="1">OFFSET('Income-Expenditure Summary'!B83,,$C$6)</f>
        <v>0</v>
      </c>
      <c r="D69" s="302"/>
      <c r="E69" s="707" t="str">
        <f t="shared" si="2"/>
        <v/>
      </c>
      <c r="F69" s="257"/>
      <c r="G69" s="707" t="str">
        <f t="shared" si="2"/>
        <v/>
      </c>
      <c r="H69" s="257"/>
      <c r="I69" s="707" t="str">
        <f t="shared" si="2"/>
        <v/>
      </c>
      <c r="J69" s="257"/>
      <c r="K69" s="707" t="str">
        <f t="shared" si="2"/>
        <v/>
      </c>
      <c r="L69" s="257"/>
      <c r="M69" s="707" t="str">
        <f t="shared" si="2"/>
        <v/>
      </c>
      <c r="N69" s="257"/>
      <c r="O69" s="707" t="str">
        <f t="shared" si="2"/>
        <v/>
      </c>
    </row>
    <row r="70" spans="2:15">
      <c r="B70" s="256" t="str">
        <f ca="1">IF(OFFSET('Income-Expenditure Summary'!$B$19,ROW(A66)-1,COLUMN(A66)-1)=0,"",OFFSET('Income-Expenditure Summary'!$B$19,ROW(A66)-1,COLUMN(A66)-1))</f>
        <v>Utilities</v>
      </c>
      <c r="C70" s="510">
        <f ca="1">OFFSET('Income-Expenditure Summary'!B84,,$C$6)</f>
        <v>0</v>
      </c>
      <c r="D70" s="302"/>
      <c r="E70" s="707" t="str">
        <f t="shared" si="2"/>
        <v/>
      </c>
      <c r="F70" s="257"/>
      <c r="G70" s="707" t="str">
        <f t="shared" si="2"/>
        <v/>
      </c>
      <c r="H70" s="257"/>
      <c r="I70" s="707" t="str">
        <f t="shared" si="2"/>
        <v/>
      </c>
      <c r="J70" s="257"/>
      <c r="K70" s="707" t="str">
        <f t="shared" si="2"/>
        <v/>
      </c>
      <c r="L70" s="257"/>
      <c r="M70" s="707" t="str">
        <f t="shared" si="2"/>
        <v/>
      </c>
      <c r="N70" s="257"/>
      <c r="O70" s="707" t="str">
        <f t="shared" si="2"/>
        <v/>
      </c>
    </row>
    <row r="71" spans="2:15">
      <c r="B71" s="256" t="str">
        <f ca="1">IF(OFFSET('Income-Expenditure Summary'!$B$19,ROW(A67)-1,COLUMN(A67)-1)=0,"",OFFSET('Income-Expenditure Summary'!$B$19,ROW(A67)-1,COLUMN(A67)-1))</f>
        <v>Communication</v>
      </c>
      <c r="C71" s="510">
        <f ca="1">OFFSET('Income-Expenditure Summary'!B85,,$C$6)</f>
        <v>0</v>
      </c>
      <c r="D71" s="302"/>
      <c r="E71" s="707" t="str">
        <f t="shared" si="2"/>
        <v/>
      </c>
      <c r="F71" s="257"/>
      <c r="G71" s="707" t="str">
        <f t="shared" si="2"/>
        <v/>
      </c>
      <c r="H71" s="257"/>
      <c r="I71" s="707" t="str">
        <f t="shared" si="2"/>
        <v/>
      </c>
      <c r="J71" s="257"/>
      <c r="K71" s="707" t="str">
        <f t="shared" si="2"/>
        <v/>
      </c>
      <c r="L71" s="257"/>
      <c r="M71" s="707" t="str">
        <f t="shared" si="2"/>
        <v/>
      </c>
      <c r="N71" s="257"/>
      <c r="O71" s="707" t="str">
        <f t="shared" si="2"/>
        <v/>
      </c>
    </row>
    <row r="72" spans="2:15" ht="13.5" customHeight="1">
      <c r="B72" s="256" t="str">
        <f ca="1">IF(OFFSET('Income-Expenditure Summary'!$B$19,ROW(A68)-1,COLUMN(A68)-1)=0,"",OFFSET('Income-Expenditure Summary'!$B$19,ROW(A68)-1,COLUMN(A68)-1))</f>
        <v>Supplies and Other Office Expenses</v>
      </c>
      <c r="C72" s="510">
        <f ca="1">OFFSET('Income-Expenditure Summary'!B86,,$C$6)</f>
        <v>0</v>
      </c>
      <c r="D72" s="302"/>
      <c r="E72" s="707" t="str">
        <f t="shared" si="2"/>
        <v/>
      </c>
      <c r="F72" s="257"/>
      <c r="G72" s="707" t="str">
        <f t="shared" si="2"/>
        <v/>
      </c>
      <c r="H72" s="257"/>
      <c r="I72" s="707" t="str">
        <f t="shared" si="2"/>
        <v/>
      </c>
      <c r="J72" s="257"/>
      <c r="K72" s="707" t="str">
        <f t="shared" si="2"/>
        <v/>
      </c>
      <c r="L72" s="257"/>
      <c r="M72" s="707" t="str">
        <f t="shared" si="2"/>
        <v/>
      </c>
      <c r="N72" s="257"/>
      <c r="O72" s="707" t="str">
        <f t="shared" si="2"/>
        <v/>
      </c>
    </row>
    <row r="73" spans="2:15">
      <c r="B73" s="256" t="str">
        <f ca="1">IF(OFFSET('Income-Expenditure Summary'!$B$19,ROW(A69)-1,COLUMN(A69)-1)=0,"",OFFSET('Income-Expenditure Summary'!$B$19,ROW(A69)-1,COLUMN(A69)-1))</f>
        <v>Travel</v>
      </c>
      <c r="C73" s="510">
        <f ca="1">OFFSET('Income-Expenditure Summary'!B87,,$C$6)</f>
        <v>0</v>
      </c>
      <c r="D73" s="302"/>
      <c r="E73" s="707" t="str">
        <f t="shared" si="2"/>
        <v/>
      </c>
      <c r="F73" s="257"/>
      <c r="G73" s="707" t="str">
        <f t="shared" si="2"/>
        <v/>
      </c>
      <c r="H73" s="257"/>
      <c r="I73" s="707" t="str">
        <f t="shared" si="2"/>
        <v/>
      </c>
      <c r="J73" s="257"/>
      <c r="K73" s="707" t="str">
        <f t="shared" si="2"/>
        <v/>
      </c>
      <c r="L73" s="257"/>
      <c r="M73" s="707" t="str">
        <f t="shared" si="2"/>
        <v/>
      </c>
      <c r="N73" s="257"/>
      <c r="O73" s="707" t="str">
        <f t="shared" si="2"/>
        <v/>
      </c>
    </row>
    <row r="74" spans="2:15">
      <c r="B74" s="256" t="str">
        <f ca="1">IF(OFFSET('Income-Expenditure Summary'!$B$19,ROW(A70)-1,COLUMN(A70)-1)=0,"",OFFSET('Income-Expenditure Summary'!$B$19,ROW(A70)-1,COLUMN(A70)-1))</f>
        <v>Insurance</v>
      </c>
      <c r="C74" s="510">
        <f ca="1">OFFSET('Income-Expenditure Summary'!B88,,$C$6)</f>
        <v>0</v>
      </c>
      <c r="D74" s="296"/>
      <c r="E74" s="707" t="str">
        <f t="shared" si="2"/>
        <v/>
      </c>
      <c r="F74" s="257"/>
      <c r="G74" s="707" t="str">
        <f t="shared" si="2"/>
        <v/>
      </c>
      <c r="H74" s="257"/>
      <c r="I74" s="707" t="str">
        <f t="shared" si="2"/>
        <v/>
      </c>
      <c r="J74" s="257"/>
      <c r="K74" s="707" t="str">
        <f t="shared" si="2"/>
        <v/>
      </c>
      <c r="L74" s="257"/>
      <c r="M74" s="707" t="str">
        <f t="shared" si="2"/>
        <v/>
      </c>
      <c r="N74" s="257"/>
      <c r="O74" s="707" t="str">
        <f t="shared" si="2"/>
        <v/>
      </c>
    </row>
    <row r="75" spans="2:15">
      <c r="B75" s="256" t="str">
        <f ca="1">IF(OFFSET('Income-Expenditure Summary'!$B$19,ROW(A71)-1,COLUMN(A71)-1)=0,"",OFFSET('Income-Expenditure Summary'!$B$19,ROW(A71)-1,COLUMN(A71)-1))</f>
        <v>Board Meetings</v>
      </c>
      <c r="C75" s="510">
        <f ca="1">OFFSET('Income-Expenditure Summary'!B89,,$C$6)</f>
        <v>0</v>
      </c>
      <c r="D75" s="257"/>
      <c r="E75" s="710" t="str">
        <f t="shared" si="2"/>
        <v/>
      </c>
      <c r="F75" s="257"/>
      <c r="G75" s="710" t="str">
        <f t="shared" si="2"/>
        <v/>
      </c>
      <c r="H75" s="257"/>
      <c r="I75" s="710" t="str">
        <f t="shared" si="2"/>
        <v/>
      </c>
      <c r="J75" s="257"/>
      <c r="K75" s="710" t="str">
        <f t="shared" si="2"/>
        <v/>
      </c>
      <c r="L75" s="257"/>
      <c r="M75" s="710" t="str">
        <f t="shared" si="2"/>
        <v/>
      </c>
      <c r="N75" s="257"/>
      <c r="O75" s="710" t="str">
        <f t="shared" si="2"/>
        <v/>
      </c>
    </row>
    <row r="76" spans="2:15">
      <c r="B76" s="256" t="str">
        <f ca="1">IF(OFFSET('Income-Expenditure Summary'!$B$19,ROW(A72)-1,COLUMN(A72)-1)=0,"",OFFSET('Income-Expenditure Summary'!$B$19,ROW(A72)-1,COLUMN(A72)-1))</f>
        <v>Equipment</v>
      </c>
      <c r="C76" s="510">
        <f ca="1">OFFSET('Income-Expenditure Summary'!B90,,$C$6)</f>
        <v>0</v>
      </c>
      <c r="D76" s="257"/>
      <c r="E76" s="710" t="str">
        <f t="shared" si="2"/>
        <v/>
      </c>
      <c r="F76" s="257"/>
      <c r="G76" s="710" t="str">
        <f t="shared" si="2"/>
        <v/>
      </c>
      <c r="H76" s="257"/>
      <c r="I76" s="710" t="str">
        <f t="shared" si="2"/>
        <v/>
      </c>
      <c r="J76" s="257"/>
      <c r="K76" s="710" t="str">
        <f t="shared" si="2"/>
        <v/>
      </c>
      <c r="L76" s="257"/>
      <c r="M76" s="710" t="str">
        <f t="shared" si="2"/>
        <v/>
      </c>
      <c r="N76" s="257"/>
      <c r="O76" s="710" t="str">
        <f t="shared" si="2"/>
        <v/>
      </c>
    </row>
    <row r="77" spans="2:15">
      <c r="B77" s="294" t="str">
        <f ca="1">IF(OFFSET('Income-Expenditure Summary'!$B$19,ROW(A73)-1,COLUMN(A73)-1)=0,"",OFFSET('Income-Expenditure Summary'!$B$19,ROW(A73)-1,COLUMN(A73)-1))</f>
        <v/>
      </c>
      <c r="C77" s="510">
        <f ca="1">OFFSET('Income-Expenditure Summary'!B91,,$C$6)</f>
        <v>0</v>
      </c>
      <c r="D77" s="257"/>
      <c r="E77" s="710" t="str">
        <f t="shared" si="2"/>
        <v/>
      </c>
      <c r="F77" s="257"/>
      <c r="G77" s="710" t="str">
        <f t="shared" si="2"/>
        <v/>
      </c>
      <c r="H77" s="257"/>
      <c r="I77" s="710" t="str">
        <f t="shared" si="2"/>
        <v/>
      </c>
      <c r="J77" s="257"/>
      <c r="K77" s="710" t="str">
        <f t="shared" si="2"/>
        <v/>
      </c>
      <c r="L77" s="257"/>
      <c r="M77" s="710" t="str">
        <f t="shared" si="2"/>
        <v/>
      </c>
      <c r="N77" s="257"/>
      <c r="O77" s="710" t="str">
        <f t="shared" si="2"/>
        <v/>
      </c>
    </row>
    <row r="78" spans="2:15">
      <c r="B78" s="530" t="str">
        <f ca="1">IF(OFFSET('Income-Expenditure Summary'!$B$19,ROW(A74)-1,COLUMN(A74)-1)=0,"",OFFSET('Income-Expenditure Summary'!$B$19,ROW(A74)-1,COLUMN(A74)-1))</f>
        <v/>
      </c>
      <c r="C78" s="531">
        <f ca="1">C49+C66</f>
        <v>0</v>
      </c>
      <c r="D78" s="534">
        <f>IF(ISERROR(D66+D49),"",D66+D49)</f>
        <v>0</v>
      </c>
      <c r="E78" s="713" t="str">
        <f t="shared" si="2"/>
        <v/>
      </c>
      <c r="F78" s="533">
        <f>IF(ISERROR(F66+F49),"",F66+F49)</f>
        <v>0</v>
      </c>
      <c r="G78" s="713" t="str">
        <f t="shared" si="2"/>
        <v/>
      </c>
      <c r="H78" s="533">
        <f>IF(ISERROR(H66+H49),"",H66+H49)</f>
        <v>0</v>
      </c>
      <c r="I78" s="713" t="str">
        <f t="shared" si="2"/>
        <v/>
      </c>
      <c r="J78" s="533">
        <f>IF(ISERROR(J66+J49),"",J66+J49)</f>
        <v>0</v>
      </c>
      <c r="K78" s="713" t="str">
        <f t="shared" si="2"/>
        <v/>
      </c>
      <c r="L78" s="533">
        <f>IF(ISERROR(L66+L49),"",L66+L49)</f>
        <v>0</v>
      </c>
      <c r="M78" s="713" t="str">
        <f t="shared" si="2"/>
        <v/>
      </c>
      <c r="N78" s="533">
        <f>IF(ISERROR(N66+N49),"",N66+N49)</f>
        <v>0</v>
      </c>
      <c r="O78" s="713" t="str">
        <f t="shared" si="2"/>
        <v/>
      </c>
    </row>
    <row r="79" spans="2:15">
      <c r="B79" s="535" t="s">
        <v>238</v>
      </c>
      <c r="C79" s="531">
        <f ca="1">C45-C78</f>
        <v>0</v>
      </c>
      <c r="D79" s="532">
        <f>IF(ISERROR(D45-D78),"",D45-D78)</f>
        <v>0</v>
      </c>
      <c r="E79" s="688" t="str">
        <f ca="1">IF(C79=0,"",IF(D78=0,"",((D79-C79)/ABS(C79))))</f>
        <v/>
      </c>
      <c r="F79" s="532">
        <f>IF(ISERROR(F45-F78),"",F45-F78)</f>
        <v>0</v>
      </c>
      <c r="G79" s="688" t="str">
        <f ca="1">IF(E79=0,"",IF(F78=0,"",((F79-E79)/ABS(E79))))</f>
        <v/>
      </c>
      <c r="H79" s="532">
        <f>IF(ISERROR(H45-H78),"",H45-H78)</f>
        <v>0</v>
      </c>
      <c r="I79" s="688" t="str">
        <f ca="1">IF(G79=0,"",IF(H78=0,"",((H79-G79)/ABS(G79))))</f>
        <v/>
      </c>
      <c r="J79" s="532">
        <f>IF(ISERROR(J45-J78),"",J45-J78)</f>
        <v>0</v>
      </c>
      <c r="K79" s="688" t="str">
        <f ca="1">IF(I79=0,"",IF(J78=0,"",((J79-I79)/ABS(I79))))</f>
        <v/>
      </c>
      <c r="L79" s="532">
        <f>IF(ISERROR(L45-L78),"",L45-L78)</f>
        <v>0</v>
      </c>
      <c r="M79" s="688" t="str">
        <f ca="1">IF(K79=0,"",IF(L78=0,"",((L79-K79)/ABS(K79))))</f>
        <v/>
      </c>
      <c r="N79" s="532">
        <f>IF(ISERROR(N45-N78),"",N45-N78)</f>
        <v>0</v>
      </c>
      <c r="O79" s="688" t="str">
        <f ca="1">IF(M79=0,"",IF(N78=0,"",((N79-M79)/ABS(M79))))</f>
        <v/>
      </c>
    </row>
    <row r="80" spans="2:15">
      <c r="B80" s="560" t="s">
        <v>247</v>
      </c>
      <c r="C80" s="528"/>
      <c r="D80" s="528"/>
      <c r="E80" s="528"/>
      <c r="F80" s="528"/>
      <c r="G80" s="528"/>
      <c r="H80" s="528"/>
      <c r="I80" s="528"/>
      <c r="J80" s="528"/>
      <c r="K80" s="528"/>
      <c r="L80" s="528"/>
      <c r="M80" s="528"/>
      <c r="N80" s="528"/>
      <c r="O80" s="528"/>
    </row>
    <row r="81" spans="2:15">
      <c r="B81" s="560"/>
      <c r="C81" s="528"/>
      <c r="D81" s="528"/>
      <c r="E81" s="528"/>
      <c r="F81" s="528"/>
      <c r="G81" s="528"/>
      <c r="H81" s="528"/>
      <c r="I81" s="528"/>
      <c r="J81" s="528"/>
      <c r="K81" s="528"/>
      <c r="L81" s="528"/>
      <c r="M81" s="528"/>
      <c r="N81" s="528"/>
      <c r="O81" s="528"/>
    </row>
    <row r="82" spans="2:15">
      <c r="B82" s="770" t="s">
        <v>288</v>
      </c>
      <c r="C82" s="508">
        <f>'Core Cost Summary-Input'!E13</f>
        <v>0</v>
      </c>
      <c r="D82" s="257"/>
      <c r="E82" s="710" t="str">
        <f>IF(C82=0,"",((D82-C82)/ABS(C82)))</f>
        <v/>
      </c>
      <c r="F82" s="257"/>
      <c r="G82" s="710" t="str">
        <f>IF(D82=0,"",((F82-D82)/ABS(D82)))</f>
        <v/>
      </c>
      <c r="H82" s="257"/>
      <c r="I82" s="710" t="str">
        <f>IF(F82=0,"",((H82-F82)/ABS(F82)))</f>
        <v/>
      </c>
      <c r="J82" s="257"/>
      <c r="K82" s="710" t="str">
        <f>IF(H82=0,"",((J82-H82)/ABS(H82)))</f>
        <v/>
      </c>
      <c r="L82" s="257"/>
      <c r="M82" s="710" t="str">
        <f>IF(J82=0,"",((L82-J82)/ABS(J82)))</f>
        <v/>
      </c>
      <c r="N82" s="257"/>
      <c r="O82" s="710" t="str">
        <f>IF(L82=0,"",((N82-L82)/ABS(L82)))</f>
        <v/>
      </c>
    </row>
    <row r="83" spans="2:15">
      <c r="B83" s="770" t="s">
        <v>289</v>
      </c>
      <c r="C83" s="508">
        <f>'Core Cost Summary-Input'!E33</f>
        <v>0</v>
      </c>
      <c r="D83" s="257"/>
      <c r="E83" s="710" t="str">
        <f>IF(C83=0,"",((D83-C83)/ABS(C83)))</f>
        <v/>
      </c>
      <c r="F83" s="257"/>
      <c r="G83" s="710" t="str">
        <f>IF(D83=0,"",((F83-D83)/ABS(D83)))</f>
        <v/>
      </c>
      <c r="H83" s="257"/>
      <c r="I83" s="710" t="str">
        <f>IF(F83=0,"",((H83-F83)/ABS(F83)))</f>
        <v/>
      </c>
      <c r="J83" s="257"/>
      <c r="K83" s="710" t="str">
        <f>IF(H83=0,"",((J83-H83)/ABS(H83)))</f>
        <v/>
      </c>
      <c r="L83" s="257"/>
      <c r="M83" s="710" t="str">
        <f>IF(J83=0,"",((L83-J83)/ABS(J83)))</f>
        <v/>
      </c>
      <c r="N83" s="257"/>
      <c r="O83" s="710" t="str">
        <f>IF(L83=0,"",((N83-L83)/ABS(L83)))</f>
        <v/>
      </c>
    </row>
    <row r="84" spans="2:15">
      <c r="B84" s="560"/>
      <c r="C84" s="528"/>
      <c r="D84" s="528"/>
      <c r="E84" s="528"/>
      <c r="F84" s="528"/>
      <c r="G84" s="528"/>
      <c r="H84" s="528"/>
      <c r="I84" s="528"/>
      <c r="J84" s="528"/>
      <c r="K84" s="528"/>
      <c r="L84" s="528"/>
      <c r="M84" s="528"/>
      <c r="N84" s="528"/>
      <c r="O84" s="528"/>
    </row>
    <row r="85" spans="2:15">
      <c r="B85" s="527"/>
      <c r="C85" s="528"/>
      <c r="D85" s="528"/>
      <c r="E85" s="528"/>
      <c r="F85" s="528"/>
      <c r="G85" s="528"/>
      <c r="H85" s="528"/>
      <c r="I85" s="528"/>
      <c r="J85" s="528"/>
      <c r="K85" s="528"/>
      <c r="L85" s="528"/>
      <c r="M85" s="528"/>
      <c r="N85" s="528"/>
      <c r="O85" s="528"/>
    </row>
    <row r="86" spans="2:15">
      <c r="B86" s="258"/>
      <c r="G86" s="259"/>
      <c r="J86" s="260"/>
      <c r="L86" s="260"/>
    </row>
    <row r="87" spans="2:15" ht="15">
      <c r="B87" s="772" t="s">
        <v>294</v>
      </c>
    </row>
    <row r="88" spans="2:15" ht="13.5" thickBot="1"/>
    <row r="89" spans="2:15" ht="13.5" thickBot="1">
      <c r="B89" s="130" t="s">
        <v>96</v>
      </c>
      <c r="C89" s="131" t="s">
        <v>97</v>
      </c>
      <c r="D89" s="131" t="s">
        <v>98</v>
      </c>
      <c r="E89" s="131"/>
      <c r="F89" s="132">
        <f>C7</f>
        <v>2013</v>
      </c>
      <c r="G89" s="132">
        <f t="shared" ref="G89:L89" si="3">F89+1</f>
        <v>2014</v>
      </c>
      <c r="H89" s="132">
        <f t="shared" si="3"/>
        <v>2015</v>
      </c>
      <c r="I89" s="132">
        <f t="shared" si="3"/>
        <v>2016</v>
      </c>
      <c r="J89" s="132">
        <f t="shared" si="3"/>
        <v>2017</v>
      </c>
      <c r="K89" s="132">
        <f t="shared" si="3"/>
        <v>2018</v>
      </c>
      <c r="L89" s="132">
        <f t="shared" si="3"/>
        <v>2019</v>
      </c>
    </row>
    <row r="90" spans="2:15" ht="15">
      <c r="B90" s="864" t="s">
        <v>99</v>
      </c>
      <c r="C90" s="865" t="s">
        <v>100</v>
      </c>
      <c r="D90" s="865" t="s">
        <v>101</v>
      </c>
      <c r="E90" s="717" t="s">
        <v>102</v>
      </c>
      <c r="F90" s="718" t="str">
        <f ca="1">IF(ISERROR(C66/C49),"",C66/C49)</f>
        <v/>
      </c>
      <c r="G90" s="718" t="str">
        <f>IF(ISERROR(D66/D49),"",D66/D49)</f>
        <v/>
      </c>
      <c r="H90" s="718" t="str">
        <f>IF(ISERROR(F66/F49),"",F66/F49)</f>
        <v/>
      </c>
      <c r="I90" s="718" t="str">
        <f>IF(ISERROR(H66/H49),"",H66/H49)</f>
        <v/>
      </c>
      <c r="J90" s="718" t="str">
        <f>IF(ISERROR(J66/H49),"",J66/J49)</f>
        <v/>
      </c>
      <c r="K90" s="718" t="str">
        <f>IF(ISERROR(L66/L49),"",L66/L49)</f>
        <v/>
      </c>
      <c r="L90" s="718" t="str">
        <f>IF(ISERROR(N66/N49),"",N66/N49)</f>
        <v/>
      </c>
    </row>
    <row r="91" spans="2:15" ht="15">
      <c r="B91" s="857"/>
      <c r="C91" s="861"/>
      <c r="D91" s="861"/>
      <c r="E91" s="866" t="s">
        <v>103</v>
      </c>
      <c r="F91" s="719">
        <f>IF(Setup!$E$97=100%,"",VLOOKUP(Setup!$E$97,Setup!$X$192:$Z$200,2))</f>
        <v>0.15</v>
      </c>
      <c r="G91" s="719">
        <f>IF(Setup!$E$97=100%,"",VLOOKUP(Setup!$E$97,Setup!$X$192:$Z$200,2))</f>
        <v>0.15</v>
      </c>
      <c r="H91" s="719">
        <f>IF(Setup!$E$97=100%,"",VLOOKUP(Setup!$E$97,Setup!$X$192:$Z$200,2))</f>
        <v>0.15</v>
      </c>
      <c r="I91" s="719">
        <f>IF(Setup!$E$97=100%,"",VLOOKUP(Setup!$E$97,Setup!$X$192:$Z$200,2))</f>
        <v>0.15</v>
      </c>
      <c r="J91" s="719">
        <f>IF(Setup!$E$97=100%,"",VLOOKUP(Setup!$E$97,Setup!$X$192:$Z$200,2))</f>
        <v>0.15</v>
      </c>
      <c r="K91" s="719">
        <f>IF(Setup!$E$97=100%,"",VLOOKUP(Setup!$E$97,Setup!$X$192:$Z$200,2))</f>
        <v>0.15</v>
      </c>
      <c r="L91" s="719">
        <f>IF(Setup!$E$97=100%,"",VLOOKUP(Setup!$E$97,Setup!$X$192:$Z$200,2))</f>
        <v>0.15</v>
      </c>
    </row>
    <row r="92" spans="2:15" ht="15">
      <c r="B92" s="857"/>
      <c r="C92" s="861"/>
      <c r="D92" s="861"/>
      <c r="E92" s="866"/>
      <c r="F92" s="719">
        <f>IF(Setup!$E$98=100%,"",VLOOKUP(Setup!$E$98,Setup!$X$192:$Z$200,2))</f>
        <v>0.2</v>
      </c>
      <c r="G92" s="719">
        <f>IF(Setup!$E$98=100%,"",VLOOKUP(Setup!$E$98,Setup!$X$192:$Z$200,2))</f>
        <v>0.2</v>
      </c>
      <c r="H92" s="719">
        <f>IF(Setup!$E$98=100%,"",VLOOKUP(Setup!$E$98,Setup!$X$192:$Z$200,2))</f>
        <v>0.2</v>
      </c>
      <c r="I92" s="719">
        <f>IF(Setup!$E$98=100%,"",VLOOKUP(Setup!$E$98,Setup!$X$192:$Z$200,2))</f>
        <v>0.2</v>
      </c>
      <c r="J92" s="719">
        <f>IF(Setup!$E$98=100%,"",VLOOKUP(Setup!$E$98,Setup!$X$192:$Z$200,2))</f>
        <v>0.2</v>
      </c>
      <c r="K92" s="719">
        <f>IF(Setup!$E$98=100%,"",VLOOKUP(Setup!$E$98,Setup!$X$192:$Z$200,2))</f>
        <v>0.2</v>
      </c>
      <c r="L92" s="719">
        <f>IF(Setup!$E$98=100%,"",VLOOKUP(Setup!$E$98,Setup!$X$192:$Z$200,2))</f>
        <v>0.2</v>
      </c>
    </row>
    <row r="93" spans="2:15" ht="30">
      <c r="B93" s="858"/>
      <c r="C93" s="862"/>
      <c r="D93" s="862"/>
      <c r="E93" s="720" t="s">
        <v>224</v>
      </c>
      <c r="F93" s="721">
        <v>0.15</v>
      </c>
      <c r="G93" s="721">
        <v>0.15</v>
      </c>
      <c r="H93" s="721">
        <v>0.15</v>
      </c>
      <c r="I93" s="721">
        <v>0.15</v>
      </c>
      <c r="J93" s="721">
        <v>0.15</v>
      </c>
      <c r="K93" s="721">
        <v>0.15</v>
      </c>
      <c r="L93" s="721">
        <v>0.15</v>
      </c>
    </row>
    <row r="94" spans="2:15" ht="30">
      <c r="B94" s="858"/>
      <c r="C94" s="862"/>
      <c r="D94" s="862"/>
      <c r="E94" s="720" t="s">
        <v>224</v>
      </c>
      <c r="F94" s="721">
        <v>0.2</v>
      </c>
      <c r="G94" s="721">
        <v>0.2</v>
      </c>
      <c r="H94" s="721">
        <v>0.2</v>
      </c>
      <c r="I94" s="721">
        <v>0.2</v>
      </c>
      <c r="J94" s="721">
        <v>0.2</v>
      </c>
      <c r="K94" s="721">
        <v>0.2</v>
      </c>
      <c r="L94" s="721">
        <v>0.2</v>
      </c>
    </row>
    <row r="95" spans="2:15" ht="15.75" thickBot="1">
      <c r="B95" s="859"/>
      <c r="C95" s="863"/>
      <c r="D95" s="863"/>
      <c r="E95" s="722" t="s">
        <v>104</v>
      </c>
      <c r="F95" s="767" t="s">
        <v>105</v>
      </c>
      <c r="G95" s="767" t="s">
        <v>105</v>
      </c>
      <c r="H95" s="767" t="s">
        <v>105</v>
      </c>
      <c r="I95" s="767" t="s">
        <v>105</v>
      </c>
      <c r="J95" s="767" t="s">
        <v>105</v>
      </c>
      <c r="K95" s="767" t="s">
        <v>105</v>
      </c>
      <c r="L95" s="767" t="s">
        <v>105</v>
      </c>
    </row>
    <row r="96" spans="2:15" ht="15">
      <c r="B96" s="856" t="s">
        <v>106</v>
      </c>
      <c r="C96" s="860" t="s">
        <v>279</v>
      </c>
      <c r="D96" s="860" t="s">
        <v>101</v>
      </c>
      <c r="E96" s="723" t="s">
        <v>102</v>
      </c>
      <c r="F96" s="724" t="str">
        <f ca="1">IF(ISERROR(C9/C45),"",(C9/C45))</f>
        <v/>
      </c>
      <c r="G96" s="724" t="str">
        <f>IF(ISERROR(D9/D45),"",(D9/D45))</f>
        <v/>
      </c>
      <c r="H96" s="724" t="str">
        <f>IF(ISERROR(F9/F45),"",(F9/F45))</f>
        <v/>
      </c>
      <c r="I96" s="724" t="str">
        <f>IF(ISERROR(H9/H45),"",(H9/H45))</f>
        <v/>
      </c>
      <c r="J96" s="724" t="str">
        <f>IF(ISERROR(J9/J45),"",(J9/J45))</f>
        <v/>
      </c>
      <c r="K96" s="724" t="str">
        <f>IF(ISERROR(L9/L45),"",(L9/L45))</f>
        <v/>
      </c>
      <c r="L96" s="724" t="str">
        <f>IF(ISERROR(N9/N45),"",(N9/N45))</f>
        <v/>
      </c>
    </row>
    <row r="97" spans="2:15" ht="15">
      <c r="B97" s="857"/>
      <c r="C97" s="861"/>
      <c r="D97" s="861"/>
      <c r="E97" s="742" t="s">
        <v>103</v>
      </c>
      <c r="F97" s="726">
        <f>IF(Setup!$E$99=100%,"",VLOOKUP(Setup!$E$99,Setup!$V$192:$W$211,2))</f>
        <v>0.39999999999999997</v>
      </c>
      <c r="G97" s="726">
        <f>IF(Setup!$E$99=100%,"",VLOOKUP(Setup!$E$99,Setup!$V$192:$W$211,2))</f>
        <v>0.39999999999999997</v>
      </c>
      <c r="H97" s="726">
        <f>IF(Setup!$E$99=100%,"",VLOOKUP(Setup!$E$99,Setup!$V$192:$W$211,2))</f>
        <v>0.39999999999999997</v>
      </c>
      <c r="I97" s="726">
        <f>IF(Setup!$E$99=100%,"",VLOOKUP(Setup!$E$99,Setup!$V$192:$W$211,2))</f>
        <v>0.39999999999999997</v>
      </c>
      <c r="J97" s="726">
        <f>IF(Setup!$E$99=100%,"",VLOOKUP(Setup!$E$99,Setup!$V$192:$W$211,2))</f>
        <v>0.39999999999999997</v>
      </c>
      <c r="K97" s="726">
        <f>IF(Setup!$E$99=100%,"",VLOOKUP(Setup!$E$99,Setup!$V$192:$W$211,2))</f>
        <v>0.39999999999999997</v>
      </c>
      <c r="L97" s="726">
        <f>IF(Setup!$E$99=100%,"",VLOOKUP(Setup!$E$99,Setup!$V$192:$W$211,2))</f>
        <v>0.39999999999999997</v>
      </c>
    </row>
    <row r="98" spans="2:15" ht="30">
      <c r="B98" s="858"/>
      <c r="C98" s="862"/>
      <c r="D98" s="862"/>
      <c r="E98" s="720" t="s">
        <v>224</v>
      </c>
      <c r="F98" s="727">
        <v>0.39999999999999997</v>
      </c>
      <c r="G98" s="727">
        <v>0.39999999999999997</v>
      </c>
      <c r="H98" s="727">
        <v>0.39999999999999997</v>
      </c>
      <c r="I98" s="727">
        <v>0.39999999999999997</v>
      </c>
      <c r="J98" s="727">
        <v>0.39999999999999997</v>
      </c>
      <c r="K98" s="727">
        <v>0.39999999999999997</v>
      </c>
      <c r="L98" s="727">
        <v>0.39999999999999997</v>
      </c>
    </row>
    <row r="99" spans="2:15" ht="15.75" thickBot="1">
      <c r="B99" s="859"/>
      <c r="C99" s="863"/>
      <c r="D99" s="863"/>
      <c r="E99" s="722" t="s">
        <v>104</v>
      </c>
      <c r="F99" s="768" t="s">
        <v>105</v>
      </c>
      <c r="G99" s="768" t="s">
        <v>105</v>
      </c>
      <c r="H99" s="768" t="s">
        <v>105</v>
      </c>
      <c r="I99" s="768" t="s">
        <v>105</v>
      </c>
      <c r="J99" s="768" t="s">
        <v>105</v>
      </c>
      <c r="K99" s="768" t="s">
        <v>105</v>
      </c>
      <c r="L99" s="768" t="s">
        <v>105</v>
      </c>
    </row>
    <row r="100" spans="2:15" ht="15">
      <c r="B100" s="856" t="s">
        <v>107</v>
      </c>
      <c r="C100" s="860" t="s">
        <v>108</v>
      </c>
      <c r="D100" s="860" t="s">
        <v>101</v>
      </c>
      <c r="E100" s="723" t="s">
        <v>102</v>
      </c>
      <c r="F100" s="771" t="str">
        <f ca="1">IF(ISERR((C22-C58+C10)/(C50+C82)),"",((C22-C58+C10)/(C50+C82)))</f>
        <v/>
      </c>
      <c r="G100" s="771" t="str">
        <f>IF(ISERR((D22-D58+D10)/(D50+D82)),"",((D22-D58+D10)/(D50+D82)))</f>
        <v/>
      </c>
      <c r="H100" s="771" t="str">
        <f>IF(ISERR((F22-F58+F10)/(F50+F82)),"",((F22-F58+F10)/(F50+F82)))</f>
        <v/>
      </c>
      <c r="I100" s="771" t="str">
        <f>IF(ISERR((H22-H58+H10)/(H50+H82)),"",((H22-H58+H10)/(H50+H82)))</f>
        <v/>
      </c>
      <c r="J100" s="771" t="str">
        <f>IF(ISERR((J22-J58+J10)/(J50+J82)),"",((J22-J58+J10)/(J50+J82)))</f>
        <v/>
      </c>
      <c r="K100" s="771" t="str">
        <f>IF(ISERR((L22-L58+L10)/(L50+L82)),"",((L22-L58+L10)/(L50+L82)))</f>
        <v/>
      </c>
      <c r="L100" s="771" t="str">
        <f>IF(ISERR((N22-N58+N10)/(N50+N82)),"",((N22-N58+N10)/(N50+N82)))</f>
        <v/>
      </c>
      <c r="M100" s="759"/>
    </row>
    <row r="101" spans="2:15" ht="15">
      <c r="B101" s="857"/>
      <c r="C101" s="861"/>
      <c r="D101" s="861"/>
      <c r="E101" s="742" t="s">
        <v>103</v>
      </c>
      <c r="F101" s="728">
        <f>IF(Setup!$E$100=100%,"",VLOOKUP(Setup!$E$100,Setup!$V$192:$W$217,2))</f>
        <v>1.0000000000000002</v>
      </c>
      <c r="G101" s="728">
        <f>IF(Setup!$E$100=100%,"",VLOOKUP(Setup!$E$100,Setup!$V$192:$W$217,2))</f>
        <v>1.0000000000000002</v>
      </c>
      <c r="H101" s="728">
        <f>IF(Setup!$E$100=100%,"",VLOOKUP(Setup!$E$100,Setup!$V$192:$W$217,2))</f>
        <v>1.0000000000000002</v>
      </c>
      <c r="I101" s="728">
        <f>IF(Setup!$E$100=100%,"",VLOOKUP(Setup!$E$100,Setup!$V$192:$W$217,2))</f>
        <v>1.0000000000000002</v>
      </c>
      <c r="J101" s="728">
        <f>IF(Setup!$E$100=100%,"",VLOOKUP(Setup!$E$100,Setup!$V$192:$W$217,2))</f>
        <v>1.0000000000000002</v>
      </c>
      <c r="K101" s="728">
        <f>IF(Setup!$E$100=100%,"",VLOOKUP(Setup!$E$100,Setup!$V$192:$W$217,2))</f>
        <v>1.0000000000000002</v>
      </c>
      <c r="L101" s="728">
        <f>IF(Setup!$E$100=100%,"",VLOOKUP(Setup!$E$100,Setup!$V$192:$W$217,2))</f>
        <v>1.0000000000000002</v>
      </c>
    </row>
    <row r="102" spans="2:15" ht="30">
      <c r="B102" s="858"/>
      <c r="C102" s="862"/>
      <c r="D102" s="862"/>
      <c r="E102" s="720" t="s">
        <v>224</v>
      </c>
      <c r="F102" s="729">
        <v>1.0000000000000002</v>
      </c>
      <c r="G102" s="729">
        <v>1.0000000000000002</v>
      </c>
      <c r="H102" s="729">
        <v>1.0000000000000002</v>
      </c>
      <c r="I102" s="729">
        <v>1.0000000000000002</v>
      </c>
      <c r="J102" s="729">
        <v>1.0000000000000002</v>
      </c>
      <c r="K102" s="729">
        <v>1.0000000000000002</v>
      </c>
      <c r="L102" s="729">
        <v>1.0000000000000002</v>
      </c>
    </row>
    <row r="103" spans="2:15" ht="15.75" thickBot="1">
      <c r="B103" s="859"/>
      <c r="C103" s="863"/>
      <c r="D103" s="863"/>
      <c r="E103" s="722" t="s">
        <v>104</v>
      </c>
      <c r="F103" s="767" t="s">
        <v>105</v>
      </c>
      <c r="G103" s="767" t="s">
        <v>105</v>
      </c>
      <c r="H103" s="767" t="s">
        <v>105</v>
      </c>
      <c r="I103" s="767" t="s">
        <v>105</v>
      </c>
      <c r="J103" s="767" t="s">
        <v>105</v>
      </c>
      <c r="K103" s="767" t="s">
        <v>105</v>
      </c>
      <c r="L103" s="767" t="s">
        <v>105</v>
      </c>
    </row>
    <row r="104" spans="2:15" ht="15">
      <c r="B104" s="856" t="s">
        <v>109</v>
      </c>
      <c r="C104" s="860" t="s">
        <v>280</v>
      </c>
      <c r="D104" s="860" t="s">
        <v>110</v>
      </c>
      <c r="E104" s="723" t="s">
        <v>102</v>
      </c>
      <c r="F104" s="730" t="str">
        <f>IF(ISERROR((C83)/C82),"",(((C83)*0.5)/C82)*12)</f>
        <v/>
      </c>
      <c r="G104" s="730" t="str">
        <f>IF(ISERROR((D83+C83)/D82),"",(((D83+C83)*0.5)/D82)*12)</f>
        <v/>
      </c>
      <c r="H104" s="730" t="str">
        <f>IF(ISERROR((D83+F83)/F82),"",(((D83+F83)*0.5)/F82)*12)</f>
        <v/>
      </c>
      <c r="I104" s="730" t="str">
        <f>IF(ISERROR((F83+H83)/H82),"",(((F83+H83)*0.5)/82)*12)</f>
        <v/>
      </c>
      <c r="J104" s="730" t="str">
        <f>IF(ISERROR((H83+J83)/J82),"",(((H83+J83)*0.5)/J82)*12)</f>
        <v/>
      </c>
      <c r="K104" s="730" t="str">
        <f>IF(ISERROR((J83+L83)/L82),"",(((J83+L83)*0.5)/L82)*12)</f>
        <v/>
      </c>
      <c r="L104" s="730" t="str">
        <f>IF(ISERROR((L83+N83)/N82),"",(((L83+N83)*0.5)/N82)*12)</f>
        <v/>
      </c>
      <c r="M104" s="760"/>
    </row>
    <row r="105" spans="2:15" ht="15">
      <c r="B105" s="857"/>
      <c r="C105" s="861"/>
      <c r="D105" s="861"/>
      <c r="E105" s="742" t="s">
        <v>103</v>
      </c>
      <c r="F105" s="731">
        <f>IF(Setup!$E$101=100%,"",VLOOKUP(Setup!$E$101,Setup!$AA$192:$AB$207,2))</f>
        <v>12</v>
      </c>
      <c r="G105" s="732">
        <f>IF(Setup!$E$101=100%,"",VLOOKUP(Setup!$E$101,Setup!$AA$192:$AB$207,2))</f>
        <v>12</v>
      </c>
      <c r="H105" s="732">
        <f>IF(Setup!$E$101=100%,"",VLOOKUP(Setup!$E$101,Setup!$AA$192:$AB$207,2))</f>
        <v>12</v>
      </c>
      <c r="I105" s="732">
        <f>IF(Setup!$E$101=100%,"",VLOOKUP(Setup!$E$101,Setup!$AA$192:$AB$207,2))</f>
        <v>12</v>
      </c>
      <c r="J105" s="732">
        <f>IF(Setup!$E$101=100%,"",VLOOKUP(Setup!$E$101,Setup!$AA$192:$AB$207,2))</f>
        <v>12</v>
      </c>
      <c r="K105" s="732">
        <f>IF(Setup!$E$101=100%,"",VLOOKUP(Setup!$E$101,Setup!$AA$192:$AB$207,2))</f>
        <v>12</v>
      </c>
      <c r="L105" s="732">
        <f>IF(Setup!$E$101=100%,"",VLOOKUP(Setup!$E$101,Setup!$AA$192:$AB$207,2))</f>
        <v>12</v>
      </c>
    </row>
    <row r="106" spans="2:15" ht="30">
      <c r="B106" s="858"/>
      <c r="C106" s="862"/>
      <c r="D106" s="862"/>
      <c r="E106" s="720" t="s">
        <v>224</v>
      </c>
      <c r="F106" s="733">
        <v>12</v>
      </c>
      <c r="G106" s="734">
        <v>12</v>
      </c>
      <c r="H106" s="734">
        <v>12</v>
      </c>
      <c r="I106" s="734">
        <v>12</v>
      </c>
      <c r="J106" s="734">
        <v>12</v>
      </c>
      <c r="K106" s="734">
        <v>12</v>
      </c>
      <c r="L106" s="734">
        <v>12</v>
      </c>
    </row>
    <row r="107" spans="2:15" ht="15.75" thickBot="1">
      <c r="B107" s="859"/>
      <c r="C107" s="863"/>
      <c r="D107" s="863"/>
      <c r="E107" s="722" t="s">
        <v>104</v>
      </c>
      <c r="F107" s="768" t="s">
        <v>105</v>
      </c>
      <c r="G107" s="769" t="s">
        <v>105</v>
      </c>
      <c r="H107" s="769" t="s">
        <v>105</v>
      </c>
      <c r="I107" s="769" t="s">
        <v>105</v>
      </c>
      <c r="J107" s="769" t="s">
        <v>105</v>
      </c>
      <c r="K107" s="769" t="s">
        <v>105</v>
      </c>
      <c r="L107" s="769" t="s">
        <v>105</v>
      </c>
    </row>
    <row r="109" spans="2:15">
      <c r="B109" s="258"/>
      <c r="G109" s="259"/>
      <c r="J109" s="260"/>
      <c r="L109" s="260"/>
    </row>
    <row r="110" spans="2:15" ht="15">
      <c r="B110" s="772" t="s">
        <v>295</v>
      </c>
    </row>
    <row r="112" spans="2:15" ht="12" customHeight="1">
      <c r="B112" s="321"/>
      <c r="C112" s="252">
        <f>C47</f>
        <v>2013</v>
      </c>
      <c r="D112" s="253">
        <f>C112+1</f>
        <v>2014</v>
      </c>
      <c r="E112" s="253"/>
      <c r="F112" s="253">
        <f>D112+1</f>
        <v>2015</v>
      </c>
      <c r="G112" s="254"/>
      <c r="H112" s="253">
        <f>F112+1</f>
        <v>2016</v>
      </c>
      <c r="I112" s="254"/>
      <c r="J112" s="253">
        <f>H112+1</f>
        <v>2017</v>
      </c>
      <c r="K112" s="254"/>
      <c r="L112" s="253">
        <f>J112+1</f>
        <v>2018</v>
      </c>
      <c r="M112" s="254"/>
      <c r="N112" s="253">
        <f>L112+1</f>
        <v>2019</v>
      </c>
      <c r="O112" s="254"/>
    </row>
    <row r="113" spans="1:15">
      <c r="B113" s="322"/>
      <c r="C113" s="237" t="s">
        <v>191</v>
      </c>
      <c r="D113" s="323" t="s">
        <v>191</v>
      </c>
      <c r="E113" s="239" t="s">
        <v>192</v>
      </c>
      <c r="F113" s="239" t="s">
        <v>191</v>
      </c>
      <c r="G113" s="239" t="s">
        <v>192</v>
      </c>
      <c r="H113" s="239" t="s">
        <v>191</v>
      </c>
      <c r="I113" s="239" t="s">
        <v>192</v>
      </c>
      <c r="J113" s="239" t="s">
        <v>191</v>
      </c>
      <c r="K113" s="239" t="s">
        <v>192</v>
      </c>
      <c r="L113" s="239" t="s">
        <v>191</v>
      </c>
      <c r="M113" s="239" t="s">
        <v>192</v>
      </c>
      <c r="N113" s="239" t="s">
        <v>191</v>
      </c>
      <c r="O113" s="239" t="s">
        <v>192</v>
      </c>
    </row>
    <row r="114" spans="1:15">
      <c r="B114" s="537" t="s">
        <v>235</v>
      </c>
      <c r="C114" s="538"/>
      <c r="D114" s="539"/>
      <c r="E114" s="540"/>
      <c r="F114" s="541"/>
      <c r="G114" s="540"/>
      <c r="H114" s="541"/>
      <c r="I114" s="540"/>
      <c r="J114" s="541"/>
      <c r="K114" s="540"/>
      <c r="L114" s="541"/>
      <c r="M114" s="540"/>
      <c r="N114" s="541"/>
      <c r="O114" s="540"/>
    </row>
    <row r="115" spans="1:15">
      <c r="A115" s="529">
        <f>IF(B115="","",1)</f>
        <v>1</v>
      </c>
      <c r="B115" s="514" t="str">
        <f>IF(Setup!$C$23="","",Setup!$C$23)</f>
        <v>Training</v>
      </c>
      <c r="C115" s="515"/>
      <c r="D115" s="516"/>
      <c r="E115" s="517"/>
      <c r="F115" s="518"/>
      <c r="G115" s="517"/>
      <c r="H115" s="518"/>
      <c r="I115" s="517"/>
      <c r="J115" s="518"/>
      <c r="K115" s="517"/>
      <c r="L115" s="518"/>
      <c r="M115" s="517"/>
      <c r="N115" s="518"/>
      <c r="O115" s="517"/>
    </row>
    <row r="116" spans="1:15">
      <c r="A116" s="529">
        <f>IF($A$115="","",1)</f>
        <v>1</v>
      </c>
      <c r="B116" s="509" t="s">
        <v>18</v>
      </c>
      <c r="C116" s="691">
        <f ca="1">(VLOOKUP($B$115,$B$11:$O$33,2,0))</f>
        <v>0</v>
      </c>
      <c r="D116" s="692">
        <f ca="1">(VLOOKUP($B$115,$B$11:$O$33,3,0))</f>
        <v>0</v>
      </c>
      <c r="E116" s="701" t="str">
        <f ca="1">(VLOOKUP($B$115,$B$11:$O$33,4,0))</f>
        <v/>
      </c>
      <c r="F116" s="519">
        <f ca="1">(VLOOKUP($B$115,$B$11:$O$33,5,0))</f>
        <v>0</v>
      </c>
      <c r="G116" s="554" t="str">
        <f ca="1">(VLOOKUP($B$115,$B$11:$O$33,6,0))</f>
        <v/>
      </c>
      <c r="H116" s="519">
        <f ca="1">(VLOOKUP($B$115,$B$11:$O$33,7,0))</f>
        <v>0</v>
      </c>
      <c r="I116" s="554" t="str">
        <f ca="1">(VLOOKUP($B$115,$B$11:$O$33,8,0))</f>
        <v/>
      </c>
      <c r="J116" s="519">
        <f ca="1">(VLOOKUP($B$115,$B$11:$O$33,9,0))</f>
        <v>0</v>
      </c>
      <c r="K116" s="554" t="str">
        <f ca="1">(VLOOKUP($B$115,$B$11:$O$33,10,0))</f>
        <v/>
      </c>
      <c r="L116" s="519">
        <f ca="1">(VLOOKUP($B$115,$B$11:$O$33,11,0))</f>
        <v>0</v>
      </c>
      <c r="M116" s="554" t="str">
        <f ca="1">(VLOOKUP($B$115,$B$11:$O$33,12,0))</f>
        <v/>
      </c>
      <c r="N116" s="519">
        <f ca="1">(VLOOKUP($B$115,$B$11:$O$33,13,0))</f>
        <v>0</v>
      </c>
      <c r="O116" s="554" t="str">
        <f ca="1">(VLOOKUP($B$115,$B$11:$O$33,14,0))</f>
        <v/>
      </c>
    </row>
    <row r="117" spans="1:15">
      <c r="A117" s="529">
        <f>IF($A$115="","",1)</f>
        <v>1</v>
      </c>
      <c r="B117" s="509" t="s">
        <v>232</v>
      </c>
      <c r="C117" s="691">
        <f ca="1">IF(OFFSET('Income-Expenditure Summary'!B45,,$C$6)="",0,(OFFSET('Income-Expenditure Summary'!B45,,$C$6)))</f>
        <v>0</v>
      </c>
      <c r="D117" s="692">
        <f ca="1">(VLOOKUP($B$115,$B$35:$O$42,3,0))</f>
        <v>0</v>
      </c>
      <c r="E117" s="554" t="str">
        <f ca="1">(VLOOKUP($B$115,$B$35:$O$42,4,0))</f>
        <v/>
      </c>
      <c r="F117" s="519">
        <f ca="1">(VLOOKUP($B$115,$B$35:$O$42,5,0))</f>
        <v>0</v>
      </c>
      <c r="G117" s="554" t="str">
        <f ca="1">(VLOOKUP($B$115,$B$35:$O$42,6,0))</f>
        <v/>
      </c>
      <c r="H117" s="519">
        <f ca="1">(VLOOKUP($B$115,$B$35:$O$42,7,0))</f>
        <v>0</v>
      </c>
      <c r="I117" s="554" t="str">
        <f ca="1">(VLOOKUP($B$115,$B$35:$O$42,8,0))</f>
        <v/>
      </c>
      <c r="J117" s="519">
        <f ca="1">(VLOOKUP($B$115,$B$35:$O$42,9,0))</f>
        <v>0</v>
      </c>
      <c r="K117" s="554" t="str">
        <f ca="1">(VLOOKUP($B$115,$B$35:$O$42,10,0))</f>
        <v/>
      </c>
      <c r="L117" s="519">
        <f ca="1">(VLOOKUP($B$115,$B$35:$O$42,11,0))</f>
        <v>0</v>
      </c>
      <c r="M117" s="554" t="str">
        <f ca="1">(VLOOKUP($B$115,$B$35:$O$42,12,0))</f>
        <v/>
      </c>
      <c r="N117" s="519">
        <f ca="1">(VLOOKUP($B$115,$B$35:$O$42,13,0))</f>
        <v>0</v>
      </c>
      <c r="O117" s="554" t="str">
        <f ca="1">(VLOOKUP($B$115,$B$35:$O$42,14,0))</f>
        <v/>
      </c>
    </row>
    <row r="118" spans="1:15">
      <c r="A118" s="529">
        <f>IF($A$115="","",1)</f>
        <v>1</v>
      </c>
      <c r="B118" s="509" t="s">
        <v>166</v>
      </c>
      <c r="C118" s="691">
        <f ca="1">VLOOKUP($B$115,$B$51:$O$65,2,0)</f>
        <v>0</v>
      </c>
      <c r="D118" s="692">
        <f ca="1">VLOOKUP($B$115,$B$51:$O$65,3,0)</f>
        <v>0</v>
      </c>
      <c r="E118" s="701" t="str">
        <f ca="1">VLOOKUP($B$115,$B$51:$O$65,4,0)</f>
        <v/>
      </c>
      <c r="F118" s="519">
        <f ca="1">VLOOKUP($B$115,$B$51:$O$65,5,0)</f>
        <v>0</v>
      </c>
      <c r="G118" s="554" t="str">
        <f ca="1">VLOOKUP($B$115,$B$51:$O$65,6,0)</f>
        <v/>
      </c>
      <c r="H118" s="519">
        <f ca="1">VLOOKUP($B$115,$B$51:$O$65,7,0)</f>
        <v>0</v>
      </c>
      <c r="I118" s="554" t="str">
        <f ca="1">VLOOKUP($B$115,$B$51:$O$65,8,0)</f>
        <v/>
      </c>
      <c r="J118" s="519">
        <f ca="1">VLOOKUP($B$115,$B$51:$O$65,9,0)</f>
        <v>0</v>
      </c>
      <c r="K118" s="554" t="str">
        <f ca="1">VLOOKUP($B$115,$B$51:$O$65,10,0)</f>
        <v/>
      </c>
      <c r="L118" s="519">
        <f ca="1">VLOOKUP($B$115,$B$51:$O$65,11,0)</f>
        <v>0</v>
      </c>
      <c r="M118" s="554" t="str">
        <f ca="1">VLOOKUP($B$115,$B$51:$O$65,12,0)</f>
        <v/>
      </c>
      <c r="N118" s="519">
        <f ca="1">VLOOKUP($B$115,$B$51:$O$65,13,0)</f>
        <v>0</v>
      </c>
      <c r="O118" s="554" t="str">
        <f ca="1">VLOOKUP($B$115,$B$51:$O$65,14,0)</f>
        <v/>
      </c>
    </row>
    <row r="119" spans="1:15">
      <c r="A119" s="529">
        <f>IF($A$115="","",1)</f>
        <v>1</v>
      </c>
      <c r="B119" s="513" t="s">
        <v>230</v>
      </c>
      <c r="C119" s="520">
        <f ca="1">IF(ISERROR(((C116+C117)-C118)),0,((C116+C117)-C118))</f>
        <v>0</v>
      </c>
      <c r="D119" s="521">
        <f ca="1">IF(ISERROR(((D116+D117)-D118)),0,((D116+D117)-D118))</f>
        <v>0</v>
      </c>
      <c r="E119" s="545" t="str">
        <f ca="1">IF(D119=0,"",(((D119-C119)/ABS(C119))))</f>
        <v/>
      </c>
      <c r="F119" s="522">
        <f ca="1">IF(ISERROR(((F116+F117)-F118)),0,((F116+F117)-F118))</f>
        <v>0</v>
      </c>
      <c r="G119" s="546" t="str">
        <f ca="1">IF(F119=0,"",(((F119-D119)/ABS(D119))))</f>
        <v/>
      </c>
      <c r="H119" s="522">
        <f ca="1">IF(ISERROR(((H116+H117)-H118)),0,((H116+H117)-H118))</f>
        <v>0</v>
      </c>
      <c r="I119" s="546" t="str">
        <f ca="1">IF(H119=0,"",(((H119-F119)/ABS(F119))))</f>
        <v/>
      </c>
      <c r="J119" s="522">
        <f ca="1">IF(ISERROR(((J116+J117)-J118)),0,((J116+J117)-J118))</f>
        <v>0</v>
      </c>
      <c r="K119" s="546" t="str">
        <f ca="1">IF(J119=0,"",(((J119-H119)/ABS(H119))))</f>
        <v/>
      </c>
      <c r="L119" s="522">
        <f ca="1">IF(ISERROR(((L116+L117)-L118)),0,((L116+L117)-L118))</f>
        <v>0</v>
      </c>
      <c r="M119" s="546" t="str">
        <f ca="1">IF(L119=0,"",(((L119-J119)/ABS(J119))))</f>
        <v/>
      </c>
      <c r="N119" s="522">
        <f ca="1">IF(ISERROR(((N116+N117)-N118)),0,((N116+N117)-N118))</f>
        <v>0</v>
      </c>
      <c r="O119" s="546" t="str">
        <f ca="1">IF(N119=0,"",(((N119-L119)/ABS(L119))))</f>
        <v/>
      </c>
    </row>
    <row r="120" spans="1:15">
      <c r="A120" s="529">
        <f>IF(B120="","",1)</f>
        <v>1</v>
      </c>
      <c r="B120" s="336" t="str">
        <f>IF(Setup!$C$24="","",Setup!$C$24)</f>
        <v>Conference</v>
      </c>
      <c r="C120" s="693"/>
      <c r="D120" s="694"/>
      <c r="E120" s="702"/>
      <c r="F120" s="523"/>
      <c r="G120" s="702"/>
      <c r="H120" s="523"/>
      <c r="I120" s="702"/>
      <c r="J120" s="523"/>
      <c r="K120" s="702"/>
      <c r="L120" s="523"/>
      <c r="M120" s="702"/>
      <c r="N120" s="523"/>
      <c r="O120" s="702"/>
    </row>
    <row r="121" spans="1:15">
      <c r="A121" s="529">
        <f>IF($A$120="","",1)</f>
        <v>1</v>
      </c>
      <c r="B121" s="509" t="s">
        <v>18</v>
      </c>
      <c r="C121" s="691">
        <f ca="1">(VLOOKUP($B$120,$B$11:$O$33,2,0))</f>
        <v>0</v>
      </c>
      <c r="D121" s="692">
        <f ca="1">(VLOOKUP($B$120,$B$11:$O$33,3,0))</f>
        <v>0</v>
      </c>
      <c r="E121" s="701" t="str">
        <f ca="1">(VLOOKUP($B$120,$B$11:$O$33,4,0))</f>
        <v/>
      </c>
      <c r="F121" s="519">
        <f ca="1">(VLOOKUP($B$120,$B$11:$O$33,5,0))</f>
        <v>0</v>
      </c>
      <c r="G121" s="554" t="str">
        <f ca="1">(VLOOKUP($B$120,$B$11:$O$33,6,0))</f>
        <v/>
      </c>
      <c r="H121" s="519">
        <f ca="1">(VLOOKUP($B$120,$B$11:$O$33,7,0))</f>
        <v>0</v>
      </c>
      <c r="I121" s="554" t="str">
        <f ca="1">(VLOOKUP($B$120,$B$11:$O$33,8,0))</f>
        <v/>
      </c>
      <c r="J121" s="519">
        <f ca="1">(VLOOKUP($B$120,$B$11:$O$33,9,0))</f>
        <v>0</v>
      </c>
      <c r="K121" s="554" t="str">
        <f ca="1">(VLOOKUP($B$120,$B$11:$O$33,10,0))</f>
        <v/>
      </c>
      <c r="L121" s="519">
        <f ca="1">(VLOOKUP($B$120,$B$11:$O$33,11,0))</f>
        <v>0</v>
      </c>
      <c r="M121" s="554" t="str">
        <f ca="1">(VLOOKUP($B$120,$B$11:$O$33,12,0))</f>
        <v/>
      </c>
      <c r="N121" s="519">
        <f ca="1">(VLOOKUP($B$120,$B$11:$O$33,13,0))</f>
        <v>0</v>
      </c>
      <c r="O121" s="554" t="str">
        <f ca="1">(VLOOKUP($B$120,$B$11:$O$33,14,0))</f>
        <v/>
      </c>
    </row>
    <row r="122" spans="1:15">
      <c r="A122" s="529">
        <f>IF($A$120="","",1)</f>
        <v>1</v>
      </c>
      <c r="B122" s="509" t="s">
        <v>232</v>
      </c>
      <c r="C122" s="691">
        <f ca="1">IF(OFFSET('Income-Expenditure Summary'!B46,,$C$6)="",0,(OFFSET('Income-Expenditure Summary'!B46,,$C$6)))</f>
        <v>0</v>
      </c>
      <c r="D122" s="692">
        <f ca="1">(VLOOKUP($B$120,$B$35:$O$42,3,0))</f>
        <v>0</v>
      </c>
      <c r="E122" s="554" t="str">
        <f ca="1">(VLOOKUP($B$120,$B$35:$O$42,4,0))</f>
        <v/>
      </c>
      <c r="F122" s="519">
        <f ca="1">(VLOOKUP($B$120,$B$35:$O$42,5,0))</f>
        <v>0</v>
      </c>
      <c r="G122" s="554" t="str">
        <f ca="1">(VLOOKUP($B$120,$B$35:$O$42,6,0))</f>
        <v/>
      </c>
      <c r="H122" s="519">
        <f ca="1">(VLOOKUP($B$120,$B$35:$O$42,7,0))</f>
        <v>0</v>
      </c>
      <c r="I122" s="554" t="str">
        <f ca="1">(VLOOKUP($B$120,$B$35:$O$42,8,0))</f>
        <v/>
      </c>
      <c r="J122" s="519">
        <f ca="1">(VLOOKUP($B$120,$B$35:$O$42,9,0))</f>
        <v>0</v>
      </c>
      <c r="K122" s="554" t="str">
        <f ca="1">(VLOOKUP($B$120,$B$35:$O$42,10,0))</f>
        <v/>
      </c>
      <c r="L122" s="519">
        <f ca="1">(VLOOKUP($B$120,$B$35:$O$42,11,0))</f>
        <v>0</v>
      </c>
      <c r="M122" s="554" t="str">
        <f ca="1">(VLOOKUP($B$120,$B$35:$O$42,12,0))</f>
        <v/>
      </c>
      <c r="N122" s="519">
        <f ca="1">(VLOOKUP($B$120,$B$35:$O$42,13,0))</f>
        <v>0</v>
      </c>
      <c r="O122" s="554" t="str">
        <f ca="1">(VLOOKUP($B$120,$B$35:$O$42,14,0))</f>
        <v/>
      </c>
    </row>
    <row r="123" spans="1:15">
      <c r="A123" s="529">
        <f>IF($A$120="","",1)</f>
        <v>1</v>
      </c>
      <c r="B123" s="509" t="s">
        <v>166</v>
      </c>
      <c r="C123" s="691">
        <f ca="1">VLOOKUP($B$120,$B$51:$O$65,2,0)</f>
        <v>0</v>
      </c>
      <c r="D123" s="692">
        <f ca="1">VLOOKUP($B$120,$B$51:$O$65,3,0)</f>
        <v>0</v>
      </c>
      <c r="E123" s="701" t="str">
        <f ca="1">VLOOKUP($B$120,$B$51:$O$65,4,0)</f>
        <v/>
      </c>
      <c r="F123" s="519">
        <f ca="1">VLOOKUP($B$120,$B$51:$O$65,5,0)</f>
        <v>0</v>
      </c>
      <c r="G123" s="554" t="str">
        <f ca="1">VLOOKUP($B$120,$B$51:$O$65,6,0)</f>
        <v/>
      </c>
      <c r="H123" s="519">
        <f ca="1">VLOOKUP($B$120,$B$51:$O$65,7,0)</f>
        <v>0</v>
      </c>
      <c r="I123" s="554" t="str">
        <f ca="1">VLOOKUP($B$120,$B$51:$O$65,8,0)</f>
        <v/>
      </c>
      <c r="J123" s="519">
        <f ca="1">VLOOKUP($B$120,$B$51:$O$65,9,0)</f>
        <v>0</v>
      </c>
      <c r="K123" s="554" t="str">
        <f ca="1">VLOOKUP($B$120,$B$51:$O$65,10,0)</f>
        <v/>
      </c>
      <c r="L123" s="519">
        <f ca="1">VLOOKUP($B$120,$B$51:$O$65,11,0)</f>
        <v>0</v>
      </c>
      <c r="M123" s="554" t="str">
        <f ca="1">VLOOKUP($B$120,$B$51:$O$65,12,0)</f>
        <v/>
      </c>
      <c r="N123" s="519">
        <f ca="1">VLOOKUP($B$120,$B$51:$O$65,13,0)</f>
        <v>0</v>
      </c>
      <c r="O123" s="554" t="str">
        <f ca="1">VLOOKUP($B$120,$B$51:$O$65,14,0)</f>
        <v/>
      </c>
    </row>
    <row r="124" spans="1:15">
      <c r="A124" s="529">
        <f>IF($A$120="","",1)</f>
        <v>1</v>
      </c>
      <c r="B124" s="513" t="s">
        <v>230</v>
      </c>
      <c r="C124" s="520">
        <f ca="1">IF(ISERROR(((C121+C122)-C123)),0,((C121+C122)-C123))</f>
        <v>0</v>
      </c>
      <c r="D124" s="521">
        <f ca="1">IF(ISERROR(((D121+D122)-D123)),0,((D121+D122)-D123))</f>
        <v>0</v>
      </c>
      <c r="E124" s="545" t="str">
        <f ca="1">IF(D124=0,"",(((D124-C124)/ABS(C124))))</f>
        <v/>
      </c>
      <c r="F124" s="522">
        <f ca="1">IF(ISERROR(((F121+F122)-F123)),0,((F121+F122)-F123))</f>
        <v>0</v>
      </c>
      <c r="G124" s="546" t="str">
        <f ca="1">IF(F124=0,"",(((F124-D124)/ABS(D124))))</f>
        <v/>
      </c>
      <c r="H124" s="522">
        <f ca="1">IF(ISERROR(((H121+H122)-H123)),0,((H121+H122)-H123))</f>
        <v>0</v>
      </c>
      <c r="I124" s="546" t="str">
        <f ca="1">IF(H124=0,"",(((H124-F124)/ABS(F124))))</f>
        <v/>
      </c>
      <c r="J124" s="522">
        <f ca="1">IF(ISERROR(((J121+J122)-J123)),0,((J121+J122)-J123))</f>
        <v>0</v>
      </c>
      <c r="K124" s="546" t="str">
        <f ca="1">IF(J124=0,"",(((J124-H124)/ABS(H124))))</f>
        <v/>
      </c>
      <c r="L124" s="522">
        <f ca="1">IF(ISERROR(((L121+L122)-L123)),0,((L121+L122)-L123))</f>
        <v>0</v>
      </c>
      <c r="M124" s="546" t="str">
        <f ca="1">IF(L124=0,"",(((L124-J124)/ABS(J124))))</f>
        <v/>
      </c>
      <c r="N124" s="522">
        <f ca="1">IF(ISERROR(((N121+N122)-N123)),0,((N121+N122)-N123))</f>
        <v>0</v>
      </c>
      <c r="O124" s="546" t="str">
        <f ca="1">IF(N124=0,"",(((N124-L124)/ABS(L124))))</f>
        <v/>
      </c>
    </row>
    <row r="125" spans="1:15">
      <c r="A125" s="529">
        <f>IF(B125="","",1)</f>
        <v>1</v>
      </c>
      <c r="B125" s="525" t="str">
        <f>IF(Setup!$C$25="","",Setup!$C$25)</f>
        <v>Research</v>
      </c>
      <c r="C125" s="693"/>
      <c r="D125" s="694"/>
      <c r="E125" s="702"/>
      <c r="F125" s="523"/>
      <c r="G125" s="702"/>
      <c r="H125" s="523"/>
      <c r="I125" s="702"/>
      <c r="J125" s="523"/>
      <c r="K125" s="702"/>
      <c r="L125" s="523"/>
      <c r="M125" s="702"/>
      <c r="N125" s="523"/>
      <c r="O125" s="702"/>
    </row>
    <row r="126" spans="1:15">
      <c r="A126" s="529">
        <f>IF($A$125="","",1)</f>
        <v>1</v>
      </c>
      <c r="B126" s="509" t="s">
        <v>18</v>
      </c>
      <c r="C126" s="691">
        <f ca="1">(VLOOKUP($B$125,$B$11:$O$33,2,0))</f>
        <v>0</v>
      </c>
      <c r="D126" s="692">
        <f ca="1">(VLOOKUP($B$125,$B$11:$O$33,3,0))</f>
        <v>0</v>
      </c>
      <c r="E126" s="701" t="str">
        <f ca="1">(VLOOKUP($B$125,$B$11:$O$33,4,0))</f>
        <v/>
      </c>
      <c r="F126" s="519">
        <f ca="1">(VLOOKUP($B$125,$B$11:$O$33,5,0))</f>
        <v>0</v>
      </c>
      <c r="G126" s="554" t="str">
        <f ca="1">(VLOOKUP($B$125,$B$11:$O$33,6,0))</f>
        <v/>
      </c>
      <c r="H126" s="519">
        <f ca="1">(VLOOKUP($B$125,$B$11:$O$33,7,0))</f>
        <v>0</v>
      </c>
      <c r="I126" s="554" t="str">
        <f ca="1">(VLOOKUP($B$125,$B$11:$O$33,8,0))</f>
        <v/>
      </c>
      <c r="J126" s="519">
        <f ca="1">(VLOOKUP($B$125,$B$11:$O$33,9,0))</f>
        <v>0</v>
      </c>
      <c r="K126" s="554" t="str">
        <f ca="1">(VLOOKUP($B$125,$B$11:$O$33,10,0))</f>
        <v/>
      </c>
      <c r="L126" s="519">
        <f ca="1">(VLOOKUP($B$125,$B$11:$O$33,11,0))</f>
        <v>0</v>
      </c>
      <c r="M126" s="554" t="str">
        <f ca="1">(VLOOKUP($B$125,$B$11:$O$33,12,0))</f>
        <v/>
      </c>
      <c r="N126" s="519">
        <f ca="1">(VLOOKUP($B$125,$B$11:$O$33,13,0))</f>
        <v>0</v>
      </c>
      <c r="O126" s="554" t="str">
        <f ca="1">(VLOOKUP($B$125,$B$11:$O$33,14,0))</f>
        <v/>
      </c>
    </row>
    <row r="127" spans="1:15">
      <c r="A127" s="529">
        <f>IF($A$125="","",1)</f>
        <v>1</v>
      </c>
      <c r="B127" s="509" t="s">
        <v>232</v>
      </c>
      <c r="C127" s="691">
        <f ca="1">IF(OFFSET('Income-Expenditure Summary'!B47,,$C$6)="",0,(OFFSET('Income-Expenditure Summary'!B47,,$C$6)))</f>
        <v>0</v>
      </c>
      <c r="D127" s="692">
        <f ca="1">(VLOOKUP($B$125,$B$35:$O$42,3,0))</f>
        <v>0</v>
      </c>
      <c r="E127" s="554" t="str">
        <f ca="1">(VLOOKUP($B$125,$B$35:$O$42,4,0))</f>
        <v/>
      </c>
      <c r="F127" s="519">
        <f ca="1">(VLOOKUP($B$125,$B$35:$O$42,5,0))</f>
        <v>0</v>
      </c>
      <c r="G127" s="554" t="str">
        <f ca="1">(VLOOKUP($B$125,$B$35:$O$42,6,0))</f>
        <v/>
      </c>
      <c r="H127" s="519">
        <f ca="1">(VLOOKUP($B$125,$B$35:$O$42,7,0))</f>
        <v>0</v>
      </c>
      <c r="I127" s="554" t="str">
        <f ca="1">(VLOOKUP($B$125,$B$35:$O$42,8,0))</f>
        <v/>
      </c>
      <c r="J127" s="519">
        <f ca="1">(VLOOKUP($B$125,$B$35:$O$42,9,0))</f>
        <v>0</v>
      </c>
      <c r="K127" s="554" t="str">
        <f ca="1">(VLOOKUP($B$125,$B$35:$O$42,10,0))</f>
        <v/>
      </c>
      <c r="L127" s="519">
        <f ca="1">(VLOOKUP($B$125,$B$35:$O$42,11,0))</f>
        <v>0</v>
      </c>
      <c r="M127" s="554" t="str">
        <f ca="1">(VLOOKUP($B$125,$B$35:$O$42,12,0))</f>
        <v/>
      </c>
      <c r="N127" s="519">
        <f ca="1">(VLOOKUP($B$125,$B$35:$O$42,13,0))</f>
        <v>0</v>
      </c>
      <c r="O127" s="554" t="str">
        <f ca="1">(VLOOKUP($B$125,$B$35:$O$42,14,0))</f>
        <v/>
      </c>
    </row>
    <row r="128" spans="1:15">
      <c r="A128" s="529">
        <f>IF($A$125="","",1)</f>
        <v>1</v>
      </c>
      <c r="B128" s="509" t="s">
        <v>166</v>
      </c>
      <c r="C128" s="691">
        <f ca="1">VLOOKUP($B$125,$B$51:$O$65,2,0)</f>
        <v>0</v>
      </c>
      <c r="D128" s="692">
        <f ca="1">VLOOKUP($B$125,$B$51:$O$65,3,0)</f>
        <v>0</v>
      </c>
      <c r="E128" s="701" t="str">
        <f ca="1">VLOOKUP($B$125,$B$51:$O$65,4,0)</f>
        <v/>
      </c>
      <c r="F128" s="519">
        <f ca="1">VLOOKUP($B$125,$B$51:$O$65,5,0)</f>
        <v>0</v>
      </c>
      <c r="G128" s="554" t="str">
        <f ca="1">VLOOKUP($B$125,$B$51:$O$65,6,0)</f>
        <v/>
      </c>
      <c r="H128" s="519">
        <f ca="1">VLOOKUP($B$125,$B$51:$O$65,7,0)</f>
        <v>0</v>
      </c>
      <c r="I128" s="554" t="str">
        <f ca="1">VLOOKUP($B$125,$B$51:$O$65,8,0)</f>
        <v/>
      </c>
      <c r="J128" s="519">
        <f ca="1">VLOOKUP($B$125,$B$51:$O$65,9,0)</f>
        <v>0</v>
      </c>
      <c r="K128" s="554" t="str">
        <f ca="1">VLOOKUP($B$125,$B$51:$O$65,10,0)</f>
        <v/>
      </c>
      <c r="L128" s="519">
        <f ca="1">VLOOKUP($B$125,$B$51:$O$65,11,0)</f>
        <v>0</v>
      </c>
      <c r="M128" s="554" t="str">
        <f ca="1">VLOOKUP($B$125,$B$51:$O$65,12,0)</f>
        <v/>
      </c>
      <c r="N128" s="519">
        <f ca="1">VLOOKUP($B$125,$B$51:$O$65,13,0)</f>
        <v>0</v>
      </c>
      <c r="O128" s="554" t="str">
        <f ca="1">VLOOKUP($B$125,$B$51:$O$65,14,0)</f>
        <v/>
      </c>
    </row>
    <row r="129" spans="1:15">
      <c r="A129" s="529">
        <f>IF($A$125="","",1)</f>
        <v>1</v>
      </c>
      <c r="B129" s="513" t="s">
        <v>230</v>
      </c>
      <c r="C129" s="520">
        <f ca="1">IF(ISERROR(((C126+C127)-C128)),0,((C126+C127)-C128))</f>
        <v>0</v>
      </c>
      <c r="D129" s="521">
        <f ca="1">IF(ISERROR(((D126+D127)-D128)),0,((D126+D127)-D128))</f>
        <v>0</v>
      </c>
      <c r="E129" s="545" t="str">
        <f ca="1">IF(D129=0,"",(((D129-C129)/ABS(C129))))</f>
        <v/>
      </c>
      <c r="F129" s="522">
        <f ca="1">IF(ISERROR(((F126+F127)-F128)),0,((F126+F127)-F128))</f>
        <v>0</v>
      </c>
      <c r="G129" s="546" t="str">
        <f ca="1">IF(F129=0,"",(((F129-D129)/ABS(D129))))</f>
        <v/>
      </c>
      <c r="H129" s="522">
        <f ca="1">IF(ISERROR(((H126+H127)-H128)),0,((H126+H127)-H128))</f>
        <v>0</v>
      </c>
      <c r="I129" s="546" t="str">
        <f ca="1">IF(H129=0,"",(((H129-F129)/ABS(F129))))</f>
        <v/>
      </c>
      <c r="J129" s="522">
        <f ca="1">IF(ISERROR(((J126+J127)-J128)),0,((J126+J127)-J128))</f>
        <v>0</v>
      </c>
      <c r="K129" s="546" t="str">
        <f ca="1">IF(J129=0,"",(((J129-H129)/ABS(H129))))</f>
        <v/>
      </c>
      <c r="L129" s="522">
        <f ca="1">IF(ISERROR(((L126+L127)-L128)),0,((L126+L127)-L128))</f>
        <v>0</v>
      </c>
      <c r="M129" s="546" t="str">
        <f ca="1">IF(L129=0,"",(((L129-J129)/ABS(J129))))</f>
        <v/>
      </c>
      <c r="N129" s="522">
        <f ca="1">IF(ISERROR(((N126+N127)-N128)),0,((N126+N127)-N128))</f>
        <v>0</v>
      </c>
      <c r="O129" s="546" t="str">
        <f ca="1">IF(N129=0,"",(((N129-L129)/ABS(L129))))</f>
        <v/>
      </c>
    </row>
    <row r="130" spans="1:15">
      <c r="A130" s="529">
        <f>IF(B130="","",1)</f>
        <v>1</v>
      </c>
      <c r="B130" s="336" t="str">
        <f>IF(Setup!$C$26="","",Setup!$C$26)</f>
        <v>Publications</v>
      </c>
      <c r="C130" s="693"/>
      <c r="D130" s="694"/>
      <c r="E130" s="702"/>
      <c r="F130" s="523"/>
      <c r="G130" s="702"/>
      <c r="H130" s="523"/>
      <c r="I130" s="702"/>
      <c r="J130" s="523"/>
      <c r="K130" s="702"/>
      <c r="L130" s="523"/>
      <c r="M130" s="702"/>
      <c r="N130" s="523"/>
      <c r="O130" s="702"/>
    </row>
    <row r="131" spans="1:15">
      <c r="A131" s="529">
        <f>IF($A$130="","",1)</f>
        <v>1</v>
      </c>
      <c r="B131" s="509" t="s">
        <v>18</v>
      </c>
      <c r="C131" s="691">
        <f ca="1">(VLOOKUP($B$130,$B$11:$O$33,2,0))</f>
        <v>0</v>
      </c>
      <c r="D131" s="692">
        <f ca="1">(VLOOKUP($B$130,$B$11:$O$33,3,0))</f>
        <v>0</v>
      </c>
      <c r="E131" s="701" t="str">
        <f ca="1">(VLOOKUP($B$130,$B$11:$O$33,4,0))</f>
        <v/>
      </c>
      <c r="F131" s="519">
        <f ca="1">(VLOOKUP($B$130,$B$11:$O$33,5,0))</f>
        <v>0</v>
      </c>
      <c r="G131" s="554" t="str">
        <f ca="1">(VLOOKUP($B$130,$B$11:$O$33,6,0))</f>
        <v/>
      </c>
      <c r="H131" s="519">
        <f ca="1">(VLOOKUP($B$130,$B$11:$O$33,7,0))</f>
        <v>0</v>
      </c>
      <c r="I131" s="554" t="str">
        <f ca="1">(VLOOKUP($B$130,$B$11:$O$33,8,0))</f>
        <v/>
      </c>
      <c r="J131" s="519">
        <f ca="1">(VLOOKUP($B$130,$B$11:$O$33,9,0))</f>
        <v>0</v>
      </c>
      <c r="K131" s="554" t="str">
        <f ca="1">(VLOOKUP($B$130,$B$11:$O$33,10,0))</f>
        <v/>
      </c>
      <c r="L131" s="519">
        <f ca="1">(VLOOKUP($B$130,$B$11:$O$33,11,0))</f>
        <v>0</v>
      </c>
      <c r="M131" s="554" t="str">
        <f ca="1">(VLOOKUP($B$130,$B$11:$O$33,12,0))</f>
        <v/>
      </c>
      <c r="N131" s="519">
        <f ca="1">(VLOOKUP($B$130,$B$11:$O$33,13,0))</f>
        <v>0</v>
      </c>
      <c r="O131" s="554" t="str">
        <f ca="1">(VLOOKUP($B$130,$B$11:$O$33,14,0))</f>
        <v/>
      </c>
    </row>
    <row r="132" spans="1:15">
      <c r="A132" s="529">
        <f>IF($A$130="","",1)</f>
        <v>1</v>
      </c>
      <c r="B132" s="509" t="s">
        <v>232</v>
      </c>
      <c r="C132" s="691">
        <f ca="1">IF(OFFSET('Income-Expenditure Summary'!B48,,$C$6)="",0,(OFFSET('Income-Expenditure Summary'!B48,,$C$6)))</f>
        <v>0</v>
      </c>
      <c r="D132" s="692">
        <f ca="1">(VLOOKUP($B$130,$B$35:$O$42,3,0))</f>
        <v>0</v>
      </c>
      <c r="E132" s="554" t="str">
        <f ca="1">(VLOOKUP($B$130,$B$35:$O$42,4,0))</f>
        <v/>
      </c>
      <c r="F132" s="519">
        <f ca="1">(VLOOKUP($B$130,$B$35:$O$42,5,0))</f>
        <v>0</v>
      </c>
      <c r="G132" s="554" t="str">
        <f ca="1">(VLOOKUP($B$130,$B$35:$O$42,6,0))</f>
        <v/>
      </c>
      <c r="H132" s="519">
        <f ca="1">(VLOOKUP($B$130,$B$35:$O$42,7,0))</f>
        <v>0</v>
      </c>
      <c r="I132" s="554" t="str">
        <f ca="1">(VLOOKUP($B$130,$B$35:$O$42,8,0))</f>
        <v/>
      </c>
      <c r="J132" s="519">
        <f ca="1">(VLOOKUP($B$130,$B$35:$O$42,9,0))</f>
        <v>0</v>
      </c>
      <c r="K132" s="554" t="str">
        <f ca="1">(VLOOKUP($B$130,$B$35:$O$42,10,0))</f>
        <v/>
      </c>
      <c r="L132" s="519">
        <f ca="1">(VLOOKUP($B$130,$B$35:$O$42,11,0))</f>
        <v>0</v>
      </c>
      <c r="M132" s="554" t="str">
        <f ca="1">(VLOOKUP($B$130,$B$35:$O$42,12,0))</f>
        <v/>
      </c>
      <c r="N132" s="519">
        <f ca="1">(VLOOKUP($B$130,$B$35:$O$42,13,0))</f>
        <v>0</v>
      </c>
      <c r="O132" s="554" t="str">
        <f ca="1">(VLOOKUP($B$130,$B$35:$O$42,14,0))</f>
        <v/>
      </c>
    </row>
    <row r="133" spans="1:15">
      <c r="A133" s="529">
        <f>IF($A$130="","",1)</f>
        <v>1</v>
      </c>
      <c r="B133" s="509" t="s">
        <v>166</v>
      </c>
      <c r="C133" s="691">
        <f ca="1">VLOOKUP($B$130,$B$51:$O$65,2,0)</f>
        <v>0</v>
      </c>
      <c r="D133" s="692">
        <f ca="1">VLOOKUP($B$130,$B$51:$O$65,3,0)</f>
        <v>0</v>
      </c>
      <c r="E133" s="701" t="str">
        <f ca="1">VLOOKUP($B$130,$B$51:$O$65,4,0)</f>
        <v/>
      </c>
      <c r="F133" s="519">
        <f ca="1">VLOOKUP($B$130,$B$51:$O$65,5,0)</f>
        <v>0</v>
      </c>
      <c r="G133" s="554" t="str">
        <f ca="1">VLOOKUP($B$130,$B$51:$O$65,6,0)</f>
        <v/>
      </c>
      <c r="H133" s="519">
        <f ca="1">VLOOKUP($B$130,$B$51:$O$65,7,0)</f>
        <v>0</v>
      </c>
      <c r="I133" s="554" t="str">
        <f ca="1">VLOOKUP($B$130,$B$51:$O$65,8,0)</f>
        <v/>
      </c>
      <c r="J133" s="519">
        <f ca="1">VLOOKUP($B$130,$B$51:$O$65,9,0)</f>
        <v>0</v>
      </c>
      <c r="K133" s="554" t="str">
        <f ca="1">VLOOKUP($B$130,$B$51:$O$65,10,0)</f>
        <v/>
      </c>
      <c r="L133" s="519">
        <f ca="1">VLOOKUP($B$130,$B$51:$O$65,11,0)</f>
        <v>0</v>
      </c>
      <c r="M133" s="554" t="str">
        <f ca="1">VLOOKUP($B$130,$B$51:$O$65,12,0)</f>
        <v/>
      </c>
      <c r="N133" s="519">
        <f ca="1">VLOOKUP($B$130,$B$51:$O$65,13,0)</f>
        <v>0</v>
      </c>
      <c r="O133" s="554" t="str">
        <f ca="1">VLOOKUP($B$130,$B$51:$O$65,14,0)</f>
        <v/>
      </c>
    </row>
    <row r="134" spans="1:15">
      <c r="A134" s="529">
        <f>IF($A$130="","",1)</f>
        <v>1</v>
      </c>
      <c r="B134" s="513" t="s">
        <v>230</v>
      </c>
      <c r="C134" s="520">
        <f ca="1">IF(ISERROR(((C131+C132)-C133)),0,((C131+C132)-C133))</f>
        <v>0</v>
      </c>
      <c r="D134" s="521">
        <f ca="1">IF(ISERROR(((D131+D132)-D133)),0,((D131+D132)-D133))</f>
        <v>0</v>
      </c>
      <c r="E134" s="545" t="str">
        <f ca="1">IF(D134=0,"",(((D134-C134)/ABS(C134))))</f>
        <v/>
      </c>
      <c r="F134" s="522">
        <f ca="1">IF(ISERROR(((F131+F132)-F133)),0,((F131+F132)-F133))</f>
        <v>0</v>
      </c>
      <c r="G134" s="546" t="str">
        <f ca="1">IF(F134=0,"",(((F134-D134)/ABS(D134))))</f>
        <v/>
      </c>
      <c r="H134" s="522">
        <f ca="1">IF(ISERROR(((H131+H132)-H133)),0,((H131+H132)-H133))</f>
        <v>0</v>
      </c>
      <c r="I134" s="546" t="str">
        <f ca="1">IF(H134=0,"",(((H134-F134)/ABS(F134))))</f>
        <v/>
      </c>
      <c r="J134" s="522">
        <f ca="1">IF(ISERROR(((J131+J132)-J133)),0,((J131+J132)-J133))</f>
        <v>0</v>
      </c>
      <c r="K134" s="546" t="str">
        <f ca="1">IF(J134=0,"",(((J134-H134)/ABS(H134))))</f>
        <v/>
      </c>
      <c r="L134" s="522">
        <f ca="1">IF(ISERROR(((L131+L132)-L133)),0,((L131+L132)-L133))</f>
        <v>0</v>
      </c>
      <c r="M134" s="546" t="str">
        <f ca="1">IF(L134=0,"",(((L134-J134)/ABS(J134))))</f>
        <v/>
      </c>
      <c r="N134" s="522">
        <f ca="1">IF(ISERROR(((N131+N132)-N133)),0,((N131+N132)-N133))</f>
        <v>0</v>
      </c>
      <c r="O134" s="546" t="str">
        <f ca="1">IF(N134=0,"",(((N134-L134)/ABS(L134))))</f>
        <v/>
      </c>
    </row>
    <row r="135" spans="1:15">
      <c r="A135" s="529" t="str">
        <f>IF(B135="","",1)</f>
        <v/>
      </c>
      <c r="B135" s="336" t="str">
        <f>IF(Setup!$C$27="","",Setup!$C$27)</f>
        <v/>
      </c>
      <c r="C135" s="693"/>
      <c r="D135" s="694"/>
      <c r="E135" s="702"/>
      <c r="F135" s="523"/>
      <c r="G135" s="702"/>
      <c r="H135" s="523"/>
      <c r="I135" s="702"/>
      <c r="J135" s="523"/>
      <c r="K135" s="702"/>
      <c r="L135" s="523"/>
      <c r="M135" s="702"/>
      <c r="N135" s="523"/>
      <c r="O135" s="702"/>
    </row>
    <row r="136" spans="1:15">
      <c r="A136" s="529" t="str">
        <f>IF($A$135="","",1)</f>
        <v/>
      </c>
      <c r="B136" s="509" t="s">
        <v>18</v>
      </c>
      <c r="C136" s="691">
        <f ca="1">(VLOOKUP($B$135,$B$11:$O$33,2,0))</f>
        <v>0</v>
      </c>
      <c r="D136" s="692">
        <f ca="1">(VLOOKUP($B$135,$B$11:$O$33,3,0))</f>
        <v>0</v>
      </c>
      <c r="E136" s="701" t="str">
        <f ca="1">(VLOOKUP($B$135,$B$11:$O$33,4,0))</f>
        <v/>
      </c>
      <c r="F136" s="519">
        <f ca="1">(VLOOKUP($B$135,$B$11:$O$33,5,0))</f>
        <v>0</v>
      </c>
      <c r="G136" s="554" t="str">
        <f ca="1">(VLOOKUP($B$135,$B$11:$O$33,6,0))</f>
        <v/>
      </c>
      <c r="H136" s="519">
        <f ca="1">(VLOOKUP($B$135,$B$11:$O$33,7,0))</f>
        <v>0</v>
      </c>
      <c r="I136" s="554" t="str">
        <f ca="1">(VLOOKUP($B$135,$B$11:$O$33,8,0))</f>
        <v/>
      </c>
      <c r="J136" s="519">
        <f ca="1">(VLOOKUP($B$135,$B$11:$O$33,9,0))</f>
        <v>0</v>
      </c>
      <c r="K136" s="554" t="str">
        <f ca="1">(VLOOKUP($B$135,$B$11:$O$33,10,0))</f>
        <v/>
      </c>
      <c r="L136" s="519">
        <f ca="1">(VLOOKUP($B$135,$B$11:$O$33,11,0))</f>
        <v>0</v>
      </c>
      <c r="M136" s="554" t="str">
        <f ca="1">(VLOOKUP($B$135,$B$11:$O$33,12,0))</f>
        <v/>
      </c>
      <c r="N136" s="519">
        <f ca="1">(VLOOKUP($B$135,$B$11:$O$33,13,0))</f>
        <v>0</v>
      </c>
      <c r="O136" s="554" t="str">
        <f ca="1">(VLOOKUP($B$135,$B$11:$O$33,14,0))</f>
        <v/>
      </c>
    </row>
    <row r="137" spans="1:15">
      <c r="A137" s="529" t="str">
        <f>IF($A$135="","",1)</f>
        <v/>
      </c>
      <c r="B137" s="509" t="s">
        <v>39</v>
      </c>
      <c r="C137" s="691">
        <f ca="1">IF(OFFSET('Income-Expenditure Summary'!B49,,$C$6)="",0,(OFFSET('Income-Expenditure Summary'!B49,,$C$6)))</f>
        <v>0</v>
      </c>
      <c r="D137" s="692">
        <f ca="1">(VLOOKUP($B$135,$B$35:$O$42,3,0))</f>
        <v>0</v>
      </c>
      <c r="E137" s="554" t="str">
        <f ca="1">(VLOOKUP($B$135,$B$35:$O$42,4,0))</f>
        <v/>
      </c>
      <c r="F137" s="519">
        <f ca="1">(VLOOKUP($B$135,$B$35:$O$42,5,0))</f>
        <v>0</v>
      </c>
      <c r="G137" s="554" t="str">
        <f ca="1">(VLOOKUP($B$135,$B$35:$O$42,6,0))</f>
        <v/>
      </c>
      <c r="H137" s="519">
        <f ca="1">(VLOOKUP($B$135,$B$35:$O$42,7,0))</f>
        <v>0</v>
      </c>
      <c r="I137" s="554" t="str">
        <f ca="1">(VLOOKUP($B$135,$B$35:$O$42,8,0))</f>
        <v/>
      </c>
      <c r="J137" s="519">
        <f ca="1">(VLOOKUP($B$135,$B$35:$O$42,9,0))</f>
        <v>0</v>
      </c>
      <c r="K137" s="554" t="str">
        <f ca="1">(VLOOKUP($B$135,$B$35:$O$42,10,0))</f>
        <v/>
      </c>
      <c r="L137" s="519">
        <f ca="1">(VLOOKUP($B$135,$B$35:$O$42,11,0))</f>
        <v>0</v>
      </c>
      <c r="M137" s="554" t="str">
        <f ca="1">(VLOOKUP($B$135,$B$35:$O$42,12,0))</f>
        <v/>
      </c>
      <c r="N137" s="519">
        <f ca="1">(VLOOKUP($B$135,$B$35:$O$42,13,0))</f>
        <v>0</v>
      </c>
      <c r="O137" s="554" t="str">
        <f ca="1">(VLOOKUP($B$135,$B$35:$O$42,14,0))</f>
        <v/>
      </c>
    </row>
    <row r="138" spans="1:15">
      <c r="A138" s="529" t="str">
        <f>IF($A$135="","",1)</f>
        <v/>
      </c>
      <c r="B138" s="509" t="s">
        <v>166</v>
      </c>
      <c r="C138" s="691">
        <f ca="1">VLOOKUP($B$135,$B$51:$O$65,2,0)</f>
        <v>0</v>
      </c>
      <c r="D138" s="692">
        <f ca="1">VLOOKUP($B$135,$B$51:$O$65,3,0)</f>
        <v>0</v>
      </c>
      <c r="E138" s="701" t="str">
        <f ca="1">VLOOKUP($B$135,$B$51:$O$65,4,0)</f>
        <v/>
      </c>
      <c r="F138" s="519">
        <f ca="1">VLOOKUP($B$135,$B$51:$O$65,5,0)</f>
        <v>0</v>
      </c>
      <c r="G138" s="554" t="str">
        <f ca="1">VLOOKUP($B$135,$B$51:$O$65,6,0)</f>
        <v/>
      </c>
      <c r="H138" s="519">
        <f ca="1">VLOOKUP($B$135,$B$51:$O$65,7,0)</f>
        <v>0</v>
      </c>
      <c r="I138" s="554" t="str">
        <f ca="1">VLOOKUP($B$135,$B$51:$O$65,8,0)</f>
        <v/>
      </c>
      <c r="J138" s="519">
        <f ca="1">VLOOKUP($B$135,$B$51:$O$65,9,0)</f>
        <v>0</v>
      </c>
      <c r="K138" s="554" t="str">
        <f ca="1">VLOOKUP($B$135,$B$51:$O$65,10,0)</f>
        <v/>
      </c>
      <c r="L138" s="519">
        <f ca="1">VLOOKUP($B$135,$B$51:$O$65,11,0)</f>
        <v>0</v>
      </c>
      <c r="M138" s="554" t="str">
        <f ca="1">VLOOKUP($B$135,$B$51:$O$65,12,0)</f>
        <v/>
      </c>
      <c r="N138" s="519">
        <f ca="1">VLOOKUP($B$135,$B$51:$O$65,13,0)</f>
        <v>0</v>
      </c>
      <c r="O138" s="554" t="str">
        <f ca="1">VLOOKUP($B$135,$B$51:$O$65,14,0)</f>
        <v/>
      </c>
    </row>
    <row r="139" spans="1:15">
      <c r="A139" s="529" t="str">
        <f>IF($A$135="","",1)</f>
        <v/>
      </c>
      <c r="B139" s="513" t="s">
        <v>230</v>
      </c>
      <c r="C139" s="520">
        <f ca="1">IF(ISERROR(((C136+C137)-C138)),0,((C136+C137)-C138))</f>
        <v>0</v>
      </c>
      <c r="D139" s="521">
        <f ca="1">IF(ISERROR(((D136+D137)-D138)),0,((D136+D137)-D138))</f>
        <v>0</v>
      </c>
      <c r="E139" s="545" t="str">
        <f ca="1">IF(D139=0,"",(((D139-C139)/ABS(C139))))</f>
        <v/>
      </c>
      <c r="F139" s="522">
        <f ca="1">IF(ISERROR(((F136+F137)-F138)),0,((F136+F137)-F138))</f>
        <v>0</v>
      </c>
      <c r="G139" s="546" t="str">
        <f ca="1">IF(F139=0,"",(((F139-D139)/ABS(D139))))</f>
        <v/>
      </c>
      <c r="H139" s="522">
        <f ca="1">IF(ISERROR(((H136+H137)-H138)),0,((H136+H137)-H138))</f>
        <v>0</v>
      </c>
      <c r="I139" s="546" t="str">
        <f ca="1">IF(H139=0,"",(((H139-F139)/ABS(F139))))</f>
        <v/>
      </c>
      <c r="J139" s="522">
        <f ca="1">IF(ISERROR(((J136+J137)-J138)),0,((J136+J137)-J138))</f>
        <v>0</v>
      </c>
      <c r="K139" s="546" t="str">
        <f ca="1">IF(J139=0,"",(((J139-H139)/ABS(H139))))</f>
        <v/>
      </c>
      <c r="L139" s="522">
        <f ca="1">IF(ISERROR(((L136+L137)-L138)),0,((L136+L137)-L138))</f>
        <v>0</v>
      </c>
      <c r="M139" s="546" t="str">
        <f ca="1">IF(L139=0,"",(((L139-J139)/ABS(J139))))</f>
        <v/>
      </c>
      <c r="N139" s="522">
        <f ca="1">IF(ISERROR(((N136+N137)-N138)),0,((N136+N137)-N138))</f>
        <v>0</v>
      </c>
      <c r="O139" s="546" t="str">
        <f ca="1">IF(N139=0,"",(((N139-L139)/ABS(L139))))</f>
        <v/>
      </c>
    </row>
    <row r="140" spans="1:15">
      <c r="A140" s="529" t="str">
        <f>IF(B140="","",1)</f>
        <v/>
      </c>
      <c r="B140" s="336" t="str">
        <f>IF(Setup!$C$28="","",Setup!$C$28)</f>
        <v/>
      </c>
      <c r="C140" s="693"/>
      <c r="D140" s="694"/>
      <c r="E140" s="702"/>
      <c r="F140" s="523"/>
      <c r="G140" s="702"/>
      <c r="H140" s="523"/>
      <c r="I140" s="702"/>
      <c r="J140" s="523"/>
      <c r="K140" s="702"/>
      <c r="L140" s="523"/>
      <c r="M140" s="702"/>
      <c r="N140" s="523"/>
      <c r="O140" s="702"/>
    </row>
    <row r="141" spans="1:15">
      <c r="A141" s="529" t="str">
        <f>IF($A$140="","",1)</f>
        <v/>
      </c>
      <c r="B141" s="509" t="s">
        <v>18</v>
      </c>
      <c r="C141" s="691">
        <f ca="1">(VLOOKUP($B$140,$B$11:$O$33,2,0))</f>
        <v>0</v>
      </c>
      <c r="D141" s="692">
        <f ca="1">(VLOOKUP($B$140,$B$11:$O$33,3,0))</f>
        <v>0</v>
      </c>
      <c r="E141" s="701" t="str">
        <f ca="1">(VLOOKUP($B$140,$B$11:$O$33,4,0))</f>
        <v/>
      </c>
      <c r="F141" s="519">
        <f ca="1">(VLOOKUP($B$140,$B$11:$O$33,5,0))</f>
        <v>0</v>
      </c>
      <c r="G141" s="554" t="str">
        <f ca="1">(VLOOKUP($B$140,$B$11:$O$33,6,0))</f>
        <v/>
      </c>
      <c r="H141" s="519">
        <f ca="1">(VLOOKUP($B$140,$B$11:$O$33,7,0))</f>
        <v>0</v>
      </c>
      <c r="I141" s="554" t="str">
        <f ca="1">(VLOOKUP($B$140,$B$11:$O$33,8,0))</f>
        <v/>
      </c>
      <c r="J141" s="519">
        <f ca="1">(VLOOKUP($B$140,$B$11:$O$33,9,0))</f>
        <v>0</v>
      </c>
      <c r="K141" s="554" t="str">
        <f ca="1">(VLOOKUP($B$140,$B$11:$O$33,10,0))</f>
        <v/>
      </c>
      <c r="L141" s="519">
        <f ca="1">(VLOOKUP($B$140,$B$11:$O$33,11,0))</f>
        <v>0</v>
      </c>
      <c r="M141" s="554" t="str">
        <f ca="1">(VLOOKUP($B$140,$B$11:$O$33,12,0))</f>
        <v/>
      </c>
      <c r="N141" s="519">
        <f ca="1">(VLOOKUP($B$140,$B$11:$O$33,13,0))</f>
        <v>0</v>
      </c>
      <c r="O141" s="554" t="str">
        <f ca="1">(VLOOKUP($B$140,$B$11:$O$33,14,0))</f>
        <v/>
      </c>
    </row>
    <row r="142" spans="1:15">
      <c r="A142" s="529" t="str">
        <f>IF($A$140="","",1)</f>
        <v/>
      </c>
      <c r="B142" s="509" t="s">
        <v>39</v>
      </c>
      <c r="C142" s="691">
        <f ca="1">IF(OFFSET('Income-Expenditure Summary'!B50,,$C$6)="",0,(OFFSET('Income-Expenditure Summary'!B50,,$C$6)))</f>
        <v>0</v>
      </c>
      <c r="D142" s="692">
        <f ca="1">(VLOOKUP($B$140,$B$35:$O$42,3,0))</f>
        <v>0</v>
      </c>
      <c r="E142" s="554" t="str">
        <f ca="1">(VLOOKUP($B$140,$B$35:$O$42,4,0))</f>
        <v/>
      </c>
      <c r="F142" s="519">
        <f ca="1">(VLOOKUP($B$140,$B$35:$O$42,5,0))</f>
        <v>0</v>
      </c>
      <c r="G142" s="554" t="str">
        <f ca="1">(VLOOKUP($B$140,$B$35:$O$42,6,0))</f>
        <v/>
      </c>
      <c r="H142" s="519">
        <f ca="1">(VLOOKUP($B$140,$B$35:$O$42,7,0))</f>
        <v>0</v>
      </c>
      <c r="I142" s="554" t="str">
        <f ca="1">(VLOOKUP($B$140,$B$35:$O$42,8,0))</f>
        <v/>
      </c>
      <c r="J142" s="519">
        <f ca="1">(VLOOKUP($B$140,$B$35:$O$42,9,0))</f>
        <v>0</v>
      </c>
      <c r="K142" s="554" t="str">
        <f ca="1">(VLOOKUP($B$140,$B$35:$O$42,10,0))</f>
        <v/>
      </c>
      <c r="L142" s="519">
        <f ca="1">(VLOOKUP($B$140,$B$35:$O$42,11,0))</f>
        <v>0</v>
      </c>
      <c r="M142" s="554" t="str">
        <f ca="1">(VLOOKUP($B$140,$B$35:$O$42,12,0))</f>
        <v/>
      </c>
      <c r="N142" s="519">
        <f ca="1">(VLOOKUP($B$140,$B$35:$O$42,13,0))</f>
        <v>0</v>
      </c>
      <c r="O142" s="554" t="str">
        <f ca="1">(VLOOKUP($B$140,$B$35:$O$42,14,0))</f>
        <v/>
      </c>
    </row>
    <row r="143" spans="1:15">
      <c r="A143" s="529" t="str">
        <f>IF($A$140="","",1)</f>
        <v/>
      </c>
      <c r="B143" s="509" t="s">
        <v>166</v>
      </c>
      <c r="C143" s="691">
        <f ca="1">VLOOKUP($B$140,$B$51:$O$65,2,0)</f>
        <v>0</v>
      </c>
      <c r="D143" s="692">
        <f ca="1">VLOOKUP($B$140,$B$51:$O$65,3,0)</f>
        <v>0</v>
      </c>
      <c r="E143" s="701" t="str">
        <f ca="1">VLOOKUP($B$140,$B$51:$O$65,4,0)</f>
        <v/>
      </c>
      <c r="F143" s="519">
        <f ca="1">VLOOKUP($B$140,$B$51:$O$65,5,0)</f>
        <v>0</v>
      </c>
      <c r="G143" s="554" t="str">
        <f ca="1">VLOOKUP($B$140,$B$51:$O$65,6,0)</f>
        <v/>
      </c>
      <c r="H143" s="519">
        <f ca="1">VLOOKUP($B$140,$B$51:$O$65,7,0)</f>
        <v>0</v>
      </c>
      <c r="I143" s="554" t="str">
        <f ca="1">VLOOKUP($B$140,$B$51:$O$65,8,0)</f>
        <v/>
      </c>
      <c r="J143" s="519">
        <f ca="1">VLOOKUP($B$140,$B$51:$O$65,9,0)</f>
        <v>0</v>
      </c>
      <c r="K143" s="554" t="str">
        <f ca="1">VLOOKUP($B$140,$B$51:$O$65,10,0)</f>
        <v/>
      </c>
      <c r="L143" s="519">
        <f ca="1">VLOOKUP($B$140,$B$51:$O$65,11,0)</f>
        <v>0</v>
      </c>
      <c r="M143" s="554" t="str">
        <f ca="1">VLOOKUP($B$140,$B$51:$O$65,12,0)</f>
        <v/>
      </c>
      <c r="N143" s="519">
        <f ca="1">VLOOKUP($B$140,$B$51:$O$65,13,0)</f>
        <v>0</v>
      </c>
      <c r="O143" s="554" t="str">
        <f ca="1">VLOOKUP($B$140,$B$51:$O$65,14,0)</f>
        <v/>
      </c>
    </row>
    <row r="144" spans="1:15">
      <c r="A144" s="529" t="str">
        <f>IF($A$140="","",1)</f>
        <v/>
      </c>
      <c r="B144" s="513" t="s">
        <v>230</v>
      </c>
      <c r="C144" s="520">
        <f ca="1">IF(ISERROR(((C141+C142)-C143)),0,((C141+C142)-C143))</f>
        <v>0</v>
      </c>
      <c r="D144" s="521">
        <f ca="1">IF(ISERROR(((D141+D142)-D143)),0,((D141+D142)-D143))</f>
        <v>0</v>
      </c>
      <c r="E144" s="545" t="str">
        <f ca="1">IF(D144=0,"",(((D144-C144)/ABS(C144))))</f>
        <v/>
      </c>
      <c r="F144" s="522">
        <f ca="1">IF(ISERROR(((F141+F142)-F143)),0,((F141+F142)-F143))</f>
        <v>0</v>
      </c>
      <c r="G144" s="546" t="str">
        <f ca="1">IF(F144=0,"",(((F144-D144)/ABS(D144))))</f>
        <v/>
      </c>
      <c r="H144" s="522">
        <f ca="1">IF(ISERROR(((H141+H142)-H143)),0,((H141+H142)-H143))</f>
        <v>0</v>
      </c>
      <c r="I144" s="546" t="str">
        <f ca="1">IF(H144=0,"",(((H144-F144)/ABS(F144))))</f>
        <v/>
      </c>
      <c r="J144" s="522">
        <f ca="1">IF(ISERROR(((J141+J142)-J143)),0,((J141+J142)-J143))</f>
        <v>0</v>
      </c>
      <c r="K144" s="546" t="str">
        <f ca="1">IF(J144=0,"",(((J144-H144)/ABS(H144))))</f>
        <v/>
      </c>
      <c r="L144" s="522">
        <f ca="1">IF(ISERROR(((L141+L142)-L143)),0,((L141+L142)-L143))</f>
        <v>0</v>
      </c>
      <c r="M144" s="546" t="str">
        <f ca="1">IF(L144=0,"",(((L144-J144)/ABS(J144))))</f>
        <v/>
      </c>
      <c r="N144" s="522">
        <f ca="1">IF(ISERROR(((N141+N142)-N143)),0,((N141+N142)-N143))</f>
        <v>0</v>
      </c>
      <c r="O144" s="546" t="str">
        <f ca="1">IF(N144=0,"",(((N144-L144)/ABS(L144))))</f>
        <v/>
      </c>
    </row>
    <row r="145" spans="1:15">
      <c r="A145" s="529" t="str">
        <f>IF(B145="","",1)</f>
        <v/>
      </c>
      <c r="B145" s="336" t="str">
        <f>IF(Setup!$C$29="","",Setup!$C$29)</f>
        <v/>
      </c>
      <c r="C145" s="693"/>
      <c r="D145" s="694"/>
      <c r="E145" s="702"/>
      <c r="F145" s="523"/>
      <c r="G145" s="702"/>
      <c r="H145" s="523"/>
      <c r="I145" s="702"/>
      <c r="J145" s="523"/>
      <c r="K145" s="702"/>
      <c r="L145" s="523"/>
      <c r="M145" s="702"/>
      <c r="N145" s="523"/>
      <c r="O145" s="702"/>
    </row>
    <row r="146" spans="1:15">
      <c r="A146" s="529" t="str">
        <f>IF($A$145="","",1)</f>
        <v/>
      </c>
      <c r="B146" s="509" t="s">
        <v>18</v>
      </c>
      <c r="C146" s="691">
        <f ca="1">(VLOOKUP($B$145,$B$11:$O$33,2,0))</f>
        <v>0</v>
      </c>
      <c r="D146" s="692">
        <f ca="1">(VLOOKUP($B$145,$B$11:$O$33,3,0))</f>
        <v>0</v>
      </c>
      <c r="E146" s="701" t="str">
        <f ca="1">(VLOOKUP($B$145,$B$11:$O$33,4,0))</f>
        <v/>
      </c>
      <c r="F146" s="519">
        <f ca="1">(VLOOKUP($B$145,$B$11:$O$33,5,0))</f>
        <v>0</v>
      </c>
      <c r="G146" s="554" t="str">
        <f ca="1">(VLOOKUP($B$145,$B$11:$O$33,6,0))</f>
        <v/>
      </c>
      <c r="H146" s="519">
        <f ca="1">(VLOOKUP($B$145,$B$11:$O$33,7,0))</f>
        <v>0</v>
      </c>
      <c r="I146" s="554" t="str">
        <f ca="1">(VLOOKUP($B$145,$B$11:$O$33,8,0))</f>
        <v/>
      </c>
      <c r="J146" s="519">
        <f ca="1">(VLOOKUP($B$145,$B$11:$O$33,9,0))</f>
        <v>0</v>
      </c>
      <c r="K146" s="554" t="str">
        <f ca="1">(VLOOKUP($B$145,$B$11:$O$33,10,0))</f>
        <v/>
      </c>
      <c r="L146" s="519">
        <f ca="1">(VLOOKUP($B$145,$B$11:$O$33,11,0))</f>
        <v>0</v>
      </c>
      <c r="M146" s="554" t="str">
        <f ca="1">(VLOOKUP($B$145,$B$11:$O$33,12,0))</f>
        <v/>
      </c>
      <c r="N146" s="519">
        <f ca="1">(VLOOKUP($B$145,$B$11:$O$33,13,0))</f>
        <v>0</v>
      </c>
      <c r="O146" s="554" t="str">
        <f ca="1">(VLOOKUP($B$145,$B$11:$O$33,14,0))</f>
        <v/>
      </c>
    </row>
    <row r="147" spans="1:15">
      <c r="A147" s="529" t="str">
        <f>IF($A$145="","",1)</f>
        <v/>
      </c>
      <c r="B147" s="509" t="s">
        <v>39</v>
      </c>
      <c r="C147" s="691">
        <f ca="1">IF(OFFSET('Income-Expenditure Summary'!B51,,$C$6)="",0,(OFFSET('Income-Expenditure Summary'!B51,,$C$6)))</f>
        <v>0</v>
      </c>
      <c r="D147" s="692">
        <f ca="1">(VLOOKUP($B$145,$B$35:$O$42,3,0))</f>
        <v>0</v>
      </c>
      <c r="E147" s="554" t="str">
        <f ca="1">(VLOOKUP($B$145,$B$35:$O$42,4,0))</f>
        <v/>
      </c>
      <c r="F147" s="519">
        <f ca="1">(VLOOKUP($B$145,$B$35:$O$42,5,0))</f>
        <v>0</v>
      </c>
      <c r="G147" s="554" t="str">
        <f ca="1">(VLOOKUP($B$145,$B$35:$O$42,6,0))</f>
        <v/>
      </c>
      <c r="H147" s="519">
        <f ca="1">(VLOOKUP($B$145,$B$35:$O$42,7,0))</f>
        <v>0</v>
      </c>
      <c r="I147" s="554" t="str">
        <f ca="1">(VLOOKUP($B$145,$B$35:$O$42,8,0))</f>
        <v/>
      </c>
      <c r="J147" s="519">
        <f ca="1">(VLOOKUP($B$145,$B$35:$O$42,9,0))</f>
        <v>0</v>
      </c>
      <c r="K147" s="554" t="str">
        <f ca="1">(VLOOKUP($B$145,$B$35:$O$42,10,0))</f>
        <v/>
      </c>
      <c r="L147" s="519">
        <f ca="1">(VLOOKUP($B$145,$B$35:$O$42,11,0))</f>
        <v>0</v>
      </c>
      <c r="M147" s="554" t="str">
        <f ca="1">(VLOOKUP($B$145,$B$35:$O$42,12,0))</f>
        <v/>
      </c>
      <c r="N147" s="519">
        <f ca="1">(VLOOKUP($B$145,$B$35:$O$42,13,0))</f>
        <v>0</v>
      </c>
      <c r="O147" s="554" t="str">
        <f ca="1">(VLOOKUP($B$145,$B$35:$O$42,14,0))</f>
        <v/>
      </c>
    </row>
    <row r="148" spans="1:15">
      <c r="A148" s="529" t="str">
        <f>IF($A$145="","",1)</f>
        <v/>
      </c>
      <c r="B148" s="509" t="s">
        <v>166</v>
      </c>
      <c r="C148" s="691">
        <f ca="1">VLOOKUP($B$145,$B$51:$O$65,2,0)</f>
        <v>0</v>
      </c>
      <c r="D148" s="692">
        <f ca="1">VLOOKUP($B$145,$B$51:$O$65,3,0)</f>
        <v>0</v>
      </c>
      <c r="E148" s="701" t="str">
        <f ca="1">VLOOKUP($B$145,$B$51:$O$65,4,0)</f>
        <v/>
      </c>
      <c r="F148" s="519">
        <f ca="1">VLOOKUP($B$145,$B$51:$O$65,5,0)</f>
        <v>0</v>
      </c>
      <c r="G148" s="554" t="str">
        <f ca="1">VLOOKUP($B$145,$B$51:$O$65,6,0)</f>
        <v/>
      </c>
      <c r="H148" s="519">
        <f ca="1">VLOOKUP($B$145,$B$51:$O$65,7,0)</f>
        <v>0</v>
      </c>
      <c r="I148" s="554" t="str">
        <f ca="1">VLOOKUP($B$145,$B$51:$O$65,8,0)</f>
        <v/>
      </c>
      <c r="J148" s="519">
        <f ca="1">VLOOKUP($B$145,$B$51:$O$65,9,0)</f>
        <v>0</v>
      </c>
      <c r="K148" s="554" t="str">
        <f ca="1">VLOOKUP($B$145,$B$51:$O$65,10,0)</f>
        <v/>
      </c>
      <c r="L148" s="519">
        <f ca="1">VLOOKUP($B$145,$B$51:$O$65,11,0)</f>
        <v>0</v>
      </c>
      <c r="M148" s="554" t="str">
        <f ca="1">VLOOKUP($B$145,$B$51:$O$65,12,0)</f>
        <v/>
      </c>
      <c r="N148" s="519">
        <f ca="1">VLOOKUP($B$145,$B$51:$O$65,13,0)</f>
        <v>0</v>
      </c>
      <c r="O148" s="554" t="str">
        <f ca="1">VLOOKUP($B$145,$B$51:$O$65,14,0)</f>
        <v/>
      </c>
    </row>
    <row r="149" spans="1:15">
      <c r="A149" s="529" t="str">
        <f>IF($A$145="","",1)</f>
        <v/>
      </c>
      <c r="B149" s="513" t="s">
        <v>230</v>
      </c>
      <c r="C149" s="520">
        <f ca="1">IF(ISERROR(((C146+C147)-C148)),0,((C146+C147)-C148))</f>
        <v>0</v>
      </c>
      <c r="D149" s="521">
        <f ca="1">IF(ISERROR(((D146+D147)-D148)),0,((D146+D147)-D148))</f>
        <v>0</v>
      </c>
      <c r="E149" s="545" t="str">
        <f ca="1">IF(D149=0,"",(((D149-C149)/ABS(C149))))</f>
        <v/>
      </c>
      <c r="F149" s="522">
        <f ca="1">IF(ISERROR(((F146+F147)-F148)),0,((F146+F147)-F148))</f>
        <v>0</v>
      </c>
      <c r="G149" s="546" t="str">
        <f ca="1">IF(F149=0,"",(((F149-D149)/ABS(D149))))</f>
        <v/>
      </c>
      <c r="H149" s="522">
        <f ca="1">IF(ISERROR(((H146+H147)-H148)),0,((H146+H147)-H148))</f>
        <v>0</v>
      </c>
      <c r="I149" s="546" t="str">
        <f ca="1">IF(H149=0,"",(((H149-F149)/ABS(F149))))</f>
        <v/>
      </c>
      <c r="J149" s="522">
        <f ca="1">IF(ISERROR(((J146+J147)-J148)),0,((J146+J147)-J148))</f>
        <v>0</v>
      </c>
      <c r="K149" s="546" t="str">
        <f ca="1">IF(J149=0,"",(((J149-H149)/ABS(H149))))</f>
        <v/>
      </c>
      <c r="L149" s="522">
        <f ca="1">IF(ISERROR(((L146+L147)-L148)),0,((L146+L147)-L148))</f>
        <v>0</v>
      </c>
      <c r="M149" s="546" t="str">
        <f ca="1">IF(L149=0,"",(((L149-J149)/ABS(J149))))</f>
        <v/>
      </c>
      <c r="N149" s="522">
        <f ca="1">IF(ISERROR(((N146+N147)-N148)),0,((N146+N147)-N148))</f>
        <v>0</v>
      </c>
      <c r="O149" s="546" t="str">
        <f ca="1">IF(N149=0,"",(((N149-L149)/ABS(L149))))</f>
        <v/>
      </c>
    </row>
    <row r="150" spans="1:15">
      <c r="A150" s="529">
        <f>IF(B150="","",1)</f>
        <v>1</v>
      </c>
      <c r="B150" s="537" t="s">
        <v>261</v>
      </c>
      <c r="C150" s="695"/>
      <c r="D150" s="696"/>
      <c r="E150" s="703"/>
      <c r="F150" s="542"/>
      <c r="G150" s="703"/>
      <c r="H150" s="542"/>
      <c r="I150" s="703"/>
      <c r="J150" s="542"/>
      <c r="K150" s="703"/>
      <c r="L150" s="542"/>
      <c r="M150" s="703"/>
      <c r="N150" s="542"/>
      <c r="O150" s="703"/>
    </row>
    <row r="151" spans="1:15">
      <c r="A151" s="529">
        <f>IF($A$150="","",1)</f>
        <v>1</v>
      </c>
      <c r="B151" s="509" t="s">
        <v>237</v>
      </c>
      <c r="C151" s="697">
        <f ca="1">IF(ISERROR(SUM(C11:C14)),0,(SUM(C11:C14)))</f>
        <v>0</v>
      </c>
      <c r="D151" s="698">
        <f>IF(ISERROR(SUM(D11:D14)),0,(SUM(D11:D14)))</f>
        <v>0</v>
      </c>
      <c r="E151" s="704" t="str">
        <f>IF(D151=0,"",((D151-C151)/ABS(C151)))</f>
        <v/>
      </c>
      <c r="F151" s="536">
        <f>IF(ISERROR(SUM(F11:F14)),0,(SUM(F11:F14)))</f>
        <v>0</v>
      </c>
      <c r="G151" s="554" t="str">
        <f>IF(F151=0,"",(((F151-D151)/D151)*SIGN(D151)))</f>
        <v/>
      </c>
      <c r="H151" s="536">
        <f>IF(ISERROR(SUM(H11:H14)),0,(SUM(H11:H14)))</f>
        <v>0</v>
      </c>
      <c r="I151" s="554" t="str">
        <f>IF(H151=0,"",(((H151-F151)/ABS(F151))))</f>
        <v/>
      </c>
      <c r="J151" s="536">
        <f>IF(ISERROR(SUM(J11:J14)),0,(SUM(J11:J14)))</f>
        <v>0</v>
      </c>
      <c r="K151" s="554" t="str">
        <f>IF(J151=0,"",(((J151-H151)/ABS(H151))))</f>
        <v/>
      </c>
      <c r="L151" s="536">
        <f>IF(ISERROR(SUM(L11:L14)),0,(SUM(L11:L14)))</f>
        <v>0</v>
      </c>
      <c r="M151" s="554" t="str">
        <f>IF(L151=0,"",(((L151-J151)/ABS(J151))))</f>
        <v/>
      </c>
      <c r="N151" s="536">
        <f>IF(ISERROR(SUM(N11:N14)),0,(SUM(N11:N14)))</f>
        <v>0</v>
      </c>
      <c r="O151" s="554" t="str">
        <f>IF(N151=0,"",(((N151-L151)/ABS(L151))))</f>
        <v/>
      </c>
    </row>
    <row r="152" spans="1:15">
      <c r="A152" s="529">
        <f>IF($A$150="","",1)</f>
        <v>1</v>
      </c>
      <c r="B152" s="509" t="s">
        <v>201</v>
      </c>
      <c r="C152" s="691">
        <f ca="1">VLOOKUP($B$152,$B$44:$O$46,2,0)</f>
        <v>0</v>
      </c>
      <c r="D152" s="692">
        <f ca="1">(VLOOKUP($B$152,$B$11:$O$45,3,0))</f>
        <v>0</v>
      </c>
      <c r="E152" s="554" t="str">
        <f ca="1">IF(D152=0,"",((D152-C152)/ABS(C152)))</f>
        <v/>
      </c>
      <c r="F152" s="519">
        <f ca="1">(VLOOKUP($B$152,$B$11:$O$45,5,0))</f>
        <v>0</v>
      </c>
      <c r="G152" s="554" t="str">
        <f ca="1">IF(F152=0,"",(((F152-D152)/D152)*SIGN(D152)))</f>
        <v/>
      </c>
      <c r="H152" s="519">
        <f ca="1">(VLOOKUP($B$152,$B$11:$O$45,7,0))</f>
        <v>0</v>
      </c>
      <c r="I152" s="554" t="str">
        <f t="shared" ref="I152:O155" ca="1" si="4">IF(H152=0,"",(((H152-F152)/ABS(F152))))</f>
        <v/>
      </c>
      <c r="J152" s="519">
        <f ca="1">(VLOOKUP($B$152,$B$11:$O$45,9,0))</f>
        <v>0</v>
      </c>
      <c r="K152" s="554" t="str">
        <f t="shared" ca="1" si="4"/>
        <v/>
      </c>
      <c r="L152" s="519">
        <f ca="1">(VLOOKUP($B$152,$B$11:$O$45,11,0))</f>
        <v>0</v>
      </c>
      <c r="M152" s="554" t="str">
        <f t="shared" ca="1" si="4"/>
        <v/>
      </c>
      <c r="N152" s="519">
        <f ca="1">(VLOOKUP($B$152,$B$11:$O$45,13,0))</f>
        <v>0</v>
      </c>
      <c r="O152" s="554" t="str">
        <f t="shared" ca="1" si="4"/>
        <v/>
      </c>
    </row>
    <row r="153" spans="1:15">
      <c r="A153" s="529">
        <f>IF($A$150="","",1)</f>
        <v>1</v>
      </c>
      <c r="B153" s="509" t="s">
        <v>236</v>
      </c>
      <c r="C153" s="697">
        <f ca="1">IF(ISERROR(C67),0,C67)</f>
        <v>0</v>
      </c>
      <c r="D153" s="692">
        <f>IF(ISERROR(D67),0,D67)</f>
        <v>0</v>
      </c>
      <c r="E153" s="554" t="str">
        <f>IF(D153=0,"",((D153-C153)/ABS(C153)))</f>
        <v/>
      </c>
      <c r="F153" s="519">
        <f>IF(ISERROR(F67),0,F67)</f>
        <v>0</v>
      </c>
      <c r="G153" s="554" t="str">
        <f>IF(F153=0,"",(((F153-D153)/D153)*SIGN(D153)))</f>
        <v/>
      </c>
      <c r="H153" s="519">
        <f>IF(ISERROR(H67),0,H67)</f>
        <v>0</v>
      </c>
      <c r="I153" s="554" t="str">
        <f t="shared" si="4"/>
        <v/>
      </c>
      <c r="J153" s="519">
        <f>IF(ISERROR(J67),0,J67)</f>
        <v>0</v>
      </c>
      <c r="K153" s="554" t="str">
        <f t="shared" si="4"/>
        <v/>
      </c>
      <c r="L153" s="519">
        <f>IF(ISERROR(L67),0,L67)</f>
        <v>0</v>
      </c>
      <c r="M153" s="554" t="str">
        <f t="shared" si="4"/>
        <v/>
      </c>
      <c r="N153" s="519">
        <f>IF(ISERROR(N67),0,N67)</f>
        <v>0</v>
      </c>
      <c r="O153" s="554" t="str">
        <f t="shared" si="4"/>
        <v/>
      </c>
    </row>
    <row r="154" spans="1:15">
      <c r="A154" s="529">
        <f>IF($A$150="","",1)</f>
        <v>1</v>
      </c>
      <c r="B154" s="513" t="s">
        <v>230</v>
      </c>
      <c r="C154" s="520">
        <f ca="1">IF(ISERROR(((C151+C152)-C153)),0,((C151+C152)-C153))</f>
        <v>0</v>
      </c>
      <c r="D154" s="521">
        <f ca="1">IF(ISERROR(((D151+D152)-D153)),0,((D151+D152)-D153))</f>
        <v>0</v>
      </c>
      <c r="E154" s="545" t="str">
        <f ca="1">IF(D154=0,"",((D154-C154)/ABS(C154)))</f>
        <v/>
      </c>
      <c r="F154" s="524">
        <f ca="1">IF(ISERROR(((F151+F152)-F153)),0,((F151+F152)-F153))</f>
        <v>0</v>
      </c>
      <c r="G154" s="546" t="str">
        <f ca="1">IF(F154=0,"",(((F154-D154)/D154)*SIGN(D154)))</f>
        <v/>
      </c>
      <c r="H154" s="524">
        <f ca="1">IF(ISERROR(((H151+H152)-H153)),0,((H151+H152)-H153))</f>
        <v>0</v>
      </c>
      <c r="I154" s="546" t="str">
        <f t="shared" ca="1" si="4"/>
        <v/>
      </c>
      <c r="J154" s="524">
        <f ca="1">IF(ISERROR(((J151+J152)-J153)),0,((J151+J152)-J153))</f>
        <v>0</v>
      </c>
      <c r="K154" s="546" t="str">
        <f t="shared" ca="1" si="4"/>
        <v/>
      </c>
      <c r="L154" s="524">
        <f ca="1">IF(ISERROR(((L151+L152)-L153)),0,((L151+L152)-L153))</f>
        <v>0</v>
      </c>
      <c r="M154" s="546" t="str">
        <f t="shared" ca="1" si="4"/>
        <v/>
      </c>
      <c r="N154" s="524">
        <f ca="1">IF(ISERROR(((N151+N152)-N153)),0,((N151+N152)-N153))</f>
        <v>0</v>
      </c>
      <c r="O154" s="546" t="str">
        <f t="shared" ca="1" si="4"/>
        <v/>
      </c>
    </row>
    <row r="155" spans="1:15">
      <c r="A155" s="529"/>
      <c r="B155" s="535" t="s">
        <v>239</v>
      </c>
      <c r="C155" s="699">
        <f ca="1">SUM(C119,C124,C129,C134,C139,C144,C149,C154)</f>
        <v>0</v>
      </c>
      <c r="D155" s="700">
        <f ca="1">SUM(D119,D124,D129,D134,D139,D144,D149,D154)</f>
        <v>0</v>
      </c>
      <c r="E155" s="547" t="str">
        <f ca="1">IF(D155=0,"",((D155-C155)/ABS(C155)))</f>
        <v/>
      </c>
      <c r="F155" s="543">
        <f ca="1">SUM(F119,F124,F129,F134,F139,F144,F149,F154)</f>
        <v>0</v>
      </c>
      <c r="G155" s="548" t="str">
        <f ca="1">IF(F155=0,"",(((F155-D155)/D155)*SIGN(D155)))</f>
        <v/>
      </c>
      <c r="H155" s="543">
        <f ca="1">SUM(H119,H124,H129,H134,H139,H144,H149,H154)</f>
        <v>0</v>
      </c>
      <c r="I155" s="548" t="str">
        <f t="shared" ca="1" si="4"/>
        <v/>
      </c>
      <c r="J155" s="543">
        <f ca="1">SUM(J119,J124,J129,J134,J139,J144,J149,J154)</f>
        <v>0</v>
      </c>
      <c r="K155" s="548" t="str">
        <f t="shared" ca="1" si="4"/>
        <v/>
      </c>
      <c r="L155" s="543">
        <f ca="1">SUM(L119,L124,L129,L134,L139,L144,L149,L154)</f>
        <v>0</v>
      </c>
      <c r="M155" s="548" t="str">
        <f t="shared" ca="1" si="4"/>
        <v/>
      </c>
      <c r="N155" s="543">
        <f ca="1">SUM(N119,N124,N129,N134,N139,N144,N149,N154)</f>
        <v>0</v>
      </c>
      <c r="O155" s="548" t="str">
        <f t="shared" ca="1" si="4"/>
        <v/>
      </c>
    </row>
    <row r="156" spans="1:15">
      <c r="B156" s="560" t="s">
        <v>247</v>
      </c>
      <c r="G156" s="259"/>
      <c r="J156" s="260"/>
      <c r="L156" s="260"/>
    </row>
    <row r="157" spans="1:15">
      <c r="B157" s="258"/>
      <c r="G157" s="259"/>
      <c r="J157" s="260"/>
      <c r="L157" s="260"/>
    </row>
    <row r="158" spans="1:15">
      <c r="B158" s="261" t="s">
        <v>144</v>
      </c>
      <c r="E158" s="260"/>
      <c r="F158" s="260"/>
    </row>
    <row r="159" spans="1:15">
      <c r="B159" s="262" t="s">
        <v>145</v>
      </c>
      <c r="F159" s="259"/>
      <c r="H159" s="260"/>
    </row>
  </sheetData>
  <sheetProtection formatCells="0" formatColumns="0" formatRows="0" insertColumns="0"/>
  <mergeCells count="13">
    <mergeCell ref="B90:B95"/>
    <mergeCell ref="C90:C95"/>
    <mergeCell ref="D90:D95"/>
    <mergeCell ref="E91:E92"/>
    <mergeCell ref="B96:B99"/>
    <mergeCell ref="C96:C99"/>
    <mergeCell ref="D96:D99"/>
    <mergeCell ref="B100:B103"/>
    <mergeCell ref="C100:C103"/>
    <mergeCell ref="D100:D103"/>
    <mergeCell ref="B104:B107"/>
    <mergeCell ref="C104:C107"/>
    <mergeCell ref="D104:D107"/>
  </mergeCells>
  <conditionalFormatting sqref="F9:F45 C116:D155 F116:F155 H116:H155 J116:J155 L116:L155 N116:N155 F49:F79 H49:H79 J49:J79 L49:L79 N49:N79 H9:H45 J9:J45 L9:L45 N9:N45 C9:D45 C49:D79">
    <cfRule type="cellIs" dxfId="16" priority="534" operator="lessThan">
      <formula>0</formula>
    </cfRule>
  </conditionalFormatting>
  <conditionalFormatting sqref="E49:E79 E116:E155 G116:G155 I116:I155 K116:K155 M116:M155 O116:O155 G49:G79 I49:I79 K49:K79 M49:M79 O49:O79">
    <cfRule type="cellIs" dxfId="15" priority="18" operator="lessThan">
      <formula>0</formula>
    </cfRule>
  </conditionalFormatting>
  <conditionalFormatting sqref="E9:E45 G9:G45 I9:I45 K9:K45 M9:M45 O9:O45">
    <cfRule type="cellIs" dxfId="14" priority="17" operator="lessThan">
      <formula>0</formula>
    </cfRule>
  </conditionalFormatting>
  <conditionalFormatting sqref="F95:L95">
    <cfRule type="expression" dxfId="13" priority="14" stopIfTrue="1">
      <formula>F90&lt;F91</formula>
    </cfRule>
    <cfRule type="expression" dxfId="12" priority="15" stopIfTrue="1">
      <formula>F90=""</formula>
    </cfRule>
    <cfRule type="expression" dxfId="11" priority="16" stopIfTrue="1">
      <formula>F90&gt;F92</formula>
    </cfRule>
  </conditionalFormatting>
  <conditionalFormatting sqref="F103:L103">
    <cfRule type="expression" dxfId="10" priority="12" stopIfTrue="1">
      <formula>F100=""</formula>
    </cfRule>
    <cfRule type="expression" dxfId="9" priority="13" stopIfTrue="1">
      <formula>F100&lt;F101</formula>
    </cfRule>
  </conditionalFormatting>
  <conditionalFormatting sqref="F107:L107">
    <cfRule type="expression" dxfId="8" priority="10" stopIfTrue="1">
      <formula>F104=""</formula>
    </cfRule>
    <cfRule type="expression" dxfId="7" priority="11" stopIfTrue="1">
      <formula>F104&lt;F105</formula>
    </cfRule>
  </conditionalFormatting>
  <conditionalFormatting sqref="F105:L106 F101:L102 F91:L94 F97:L98">
    <cfRule type="containsErrors" dxfId="6" priority="9" stopIfTrue="1">
      <formula>ISERROR(F91)</formula>
    </cfRule>
  </conditionalFormatting>
  <conditionalFormatting sqref="F99:L99">
    <cfRule type="expression" dxfId="5" priority="7">
      <formula>F96=""</formula>
    </cfRule>
    <cfRule type="expression" dxfId="4" priority="8">
      <formula>F96&lt;F97</formula>
    </cfRule>
  </conditionalFormatting>
  <conditionalFormatting sqref="C82:D82 F82 H82 J82 L82 N82">
    <cfRule type="cellIs" dxfId="3" priority="4" operator="lessThan">
      <formula>0</formula>
    </cfRule>
  </conditionalFormatting>
  <conditionalFormatting sqref="E82 G82 I82 K82 M82 O82">
    <cfRule type="cellIs" dxfId="2" priority="3" operator="lessThan">
      <formula>0</formula>
    </cfRule>
  </conditionalFormatting>
  <conditionalFormatting sqref="C83:D83 F83 H83 J83 L83 N83">
    <cfRule type="cellIs" dxfId="1" priority="2" operator="lessThan">
      <formula>0</formula>
    </cfRule>
  </conditionalFormatting>
  <conditionalFormatting sqref="E83 G83 I83 K83 M83 O83">
    <cfRule type="cellIs" dxfId="0" priority="1" operator="lessThan">
      <formula>0</formula>
    </cfRule>
  </conditionalFormatting>
  <pageMargins left="0.26" right="0.4" top="0.36" bottom="0.33" header="0.31496062992126" footer="0.31496062992126"/>
  <pageSetup scale="65" fitToWidth="2" fitToHeight="2" orientation="landscape" r:id="rId1"/>
  <rowBreaks count="2" manualBreakCount="2">
    <brk id="46" max="14" man="1"/>
    <brk id="84" max="14" man="1"/>
  </rowBreaks>
  <ignoredErrors>
    <ignoredError sqref="A120 A125 A130 A135 A140 A145 H130 H125 F59 F65 H59 E46:O48 F54:F57 F32:F33 F20:F21 N53:N57 N64:N65 N59:N60 L53:L57 L59:L60 J54:J57 J59:J60 J65 F42 H53 J130 L125 L130 N125 H54:H57 H65 L64:L65 J125 N130" formula="1"/>
    <ignoredError sqref="F23:F28 H32:H33 L32:L33 N32:N33 N42 H19:H21 H23:H28 J23:J28 N23 L23 L24 N25:N28 L25:L27 J19:J21 L18:L21 N24 N18:N21 J32:J33" formula="1" unlockedFormula="1"/>
    <ignoredError sqref="D125 D120 D130 D135 F120 F125 F130 D140 D145 F116 D116 D117" unlockedFormula="1"/>
    <ignoredError sqref="D151 F151 N151" formulaRange="1"/>
    <ignoredError sqref="H151 J151 L151" formula="1"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755714" r:id="rId4" name="Drop Down 2">
              <controlPr defaultSize="0" autoLine="0" autoPict="0">
                <anchor moveWithCells="1">
                  <from>
                    <xdr:col>1</xdr:col>
                    <xdr:colOff>1695450</xdr:colOff>
                    <xdr:row>4</xdr:row>
                    <xdr:rowOff>85725</xdr:rowOff>
                  </from>
                  <to>
                    <xdr:col>1</xdr:col>
                    <xdr:colOff>2352675</xdr:colOff>
                    <xdr:row>5</xdr:row>
                    <xdr:rowOff>19050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theme="5" tint="-0.499984740745262"/>
  </sheetPr>
  <dimension ref="B1:AW18"/>
  <sheetViews>
    <sheetView showGridLines="0" topLeftCell="A10" workbookViewId="0">
      <selection activeCell="C9" sqref="C9:E9"/>
    </sheetView>
  </sheetViews>
  <sheetFormatPr defaultRowHeight="15"/>
  <cols>
    <col min="1" max="1" width="2.85546875" style="197" customWidth="1"/>
    <col min="2" max="2" width="33.28515625" style="197" customWidth="1"/>
    <col min="3" max="3" width="29.42578125" style="197" customWidth="1"/>
    <col min="4" max="4" width="19" style="197" customWidth="1"/>
    <col min="5" max="5" width="85" style="197" customWidth="1"/>
    <col min="6" max="16384" width="9.140625" style="197"/>
  </cols>
  <sheetData>
    <row r="1" spans="2:49" s="190" customFormat="1" ht="15" customHeight="1">
      <c r="B1" s="186"/>
      <c r="C1" s="187"/>
      <c r="D1" s="187"/>
      <c r="E1" s="187"/>
      <c r="F1" s="187"/>
      <c r="G1" s="187"/>
      <c r="H1" s="187"/>
      <c r="I1" s="188"/>
      <c r="J1" s="188"/>
      <c r="K1" s="188"/>
      <c r="L1" s="188"/>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row>
    <row r="2" spans="2:49" s="190" customFormat="1" ht="15" customHeight="1">
      <c r="B2" s="191" t="str">
        <f>Setup!B5</f>
        <v>Product Costing &amp; Financial Performance Tool</v>
      </c>
      <c r="C2" s="187"/>
      <c r="D2" s="187"/>
      <c r="E2" s="187"/>
      <c r="F2" s="187"/>
      <c r="G2" s="187"/>
      <c r="H2" s="187"/>
      <c r="I2" s="188"/>
      <c r="J2" s="188"/>
      <c r="K2" s="188"/>
      <c r="L2" s="188"/>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row>
    <row r="3" spans="2:49" s="190" customFormat="1" ht="15" customHeight="1">
      <c r="B3" s="192"/>
      <c r="C3" s="187"/>
      <c r="D3" s="187"/>
      <c r="E3" s="187"/>
      <c r="F3" s="187"/>
      <c r="G3" s="187"/>
      <c r="H3" s="187"/>
      <c r="I3" s="188"/>
      <c r="J3" s="188"/>
      <c r="K3" s="188"/>
      <c r="L3" s="188"/>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c r="AW3" s="189"/>
    </row>
    <row r="4" spans="2:49" s="190" customFormat="1" ht="15" customHeight="1">
      <c r="B4" s="193" t="s">
        <v>149</v>
      </c>
      <c r="C4" s="187"/>
      <c r="D4" s="187"/>
      <c r="E4" s="187"/>
      <c r="F4" s="187"/>
      <c r="G4" s="187"/>
      <c r="H4" s="187"/>
      <c r="I4" s="188"/>
      <c r="J4" s="188"/>
      <c r="K4" s="188"/>
      <c r="L4" s="188"/>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89"/>
      <c r="AU4" s="189"/>
      <c r="AV4" s="189"/>
      <c r="AW4" s="189"/>
    </row>
    <row r="6" spans="2:49" ht="47.25" customHeight="1">
      <c r="B6" s="879" t="s">
        <v>297</v>
      </c>
      <c r="C6" s="880"/>
      <c r="D6" s="880"/>
      <c r="E6" s="881"/>
    </row>
    <row r="7" spans="2:49" ht="15.75">
      <c r="B7" s="642" t="s">
        <v>150</v>
      </c>
      <c r="C7" s="643" t="s">
        <v>97</v>
      </c>
      <c r="D7" s="644"/>
      <c r="E7" s="645"/>
    </row>
    <row r="8" spans="2:49" ht="33" customHeight="1">
      <c r="B8" s="646" t="s">
        <v>151</v>
      </c>
      <c r="C8" s="882" t="s">
        <v>251</v>
      </c>
      <c r="D8" s="883"/>
      <c r="E8" s="884"/>
    </row>
    <row r="9" spans="2:49" ht="380.25" customHeight="1">
      <c r="B9" s="646" t="s">
        <v>277</v>
      </c>
      <c r="C9" s="882" t="s">
        <v>259</v>
      </c>
      <c r="D9" s="883"/>
      <c r="E9" s="884"/>
    </row>
    <row r="10" spans="2:49" ht="69.75" customHeight="1">
      <c r="B10" s="646" t="s">
        <v>273</v>
      </c>
      <c r="C10" s="894" t="s">
        <v>229</v>
      </c>
      <c r="D10" s="895"/>
      <c r="E10" s="896"/>
    </row>
    <row r="11" spans="2:49" ht="312.75" customHeight="1">
      <c r="B11" s="647" t="s">
        <v>274</v>
      </c>
      <c r="C11" s="882" t="s">
        <v>257</v>
      </c>
      <c r="D11" s="883"/>
      <c r="E11" s="884"/>
    </row>
    <row r="12" spans="2:49" ht="83.25" customHeight="1">
      <c r="B12" s="647" t="s">
        <v>275</v>
      </c>
      <c r="C12" s="882" t="s">
        <v>293</v>
      </c>
      <c r="D12" s="883"/>
      <c r="E12" s="884"/>
    </row>
    <row r="13" spans="2:49" ht="49.5" customHeight="1">
      <c r="B13" s="648" t="s">
        <v>276</v>
      </c>
      <c r="C13" s="891" t="s">
        <v>292</v>
      </c>
      <c r="D13" s="892"/>
      <c r="E13" s="893"/>
    </row>
    <row r="14" spans="2:49" ht="15.75" customHeight="1">
      <c r="B14" s="642" t="s">
        <v>240</v>
      </c>
      <c r="C14" s="888" t="s">
        <v>252</v>
      </c>
      <c r="D14" s="889"/>
      <c r="E14" s="890"/>
    </row>
    <row r="15" spans="2:49" ht="84" customHeight="1">
      <c r="B15" s="647" t="s">
        <v>243</v>
      </c>
      <c r="C15" s="882" t="s">
        <v>256</v>
      </c>
      <c r="D15" s="883"/>
      <c r="E15" s="884"/>
    </row>
    <row r="16" spans="2:49" ht="129" customHeight="1">
      <c r="B16" s="647" t="s">
        <v>244</v>
      </c>
      <c r="C16" s="885" t="s">
        <v>152</v>
      </c>
      <c r="D16" s="886"/>
      <c r="E16" s="887"/>
    </row>
    <row r="17" spans="2:5" ht="36.75" customHeight="1">
      <c r="B17" s="647" t="s">
        <v>242</v>
      </c>
      <c r="C17" s="882" t="s">
        <v>291</v>
      </c>
      <c r="D17" s="883"/>
      <c r="E17" s="884"/>
    </row>
    <row r="18" spans="2:5" ht="222.75" customHeight="1">
      <c r="B18" s="647" t="s">
        <v>241</v>
      </c>
      <c r="C18" s="882" t="s">
        <v>255</v>
      </c>
      <c r="D18" s="883"/>
      <c r="E18" s="884"/>
    </row>
  </sheetData>
  <mergeCells count="12">
    <mergeCell ref="B6:E6"/>
    <mergeCell ref="C17:E17"/>
    <mergeCell ref="C16:E16"/>
    <mergeCell ref="C11:E11"/>
    <mergeCell ref="C18:E18"/>
    <mergeCell ref="C14:E14"/>
    <mergeCell ref="C13:E13"/>
    <mergeCell ref="C8:E8"/>
    <mergeCell ref="C9:E9"/>
    <mergeCell ref="C10:E10"/>
    <mergeCell ref="C12:E12"/>
    <mergeCell ref="C15:E15"/>
  </mergeCells>
  <pageMargins left="0.4" right="0.4" top="0.36" bottom="0.33" header="0.31496062992126" footer="0.31496062992126"/>
  <pageSetup scale="54" orientation="landscape" r:id="rId1"/>
  <rowBreaks count="1" manualBreakCount="1">
    <brk id="13" max="4" man="1"/>
  </rowBreaks>
  <colBreaks count="2" manualBreakCount="2">
    <brk id="5" max="15" man="1"/>
    <brk id="6" max="1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theme="5" tint="-0.499984740745262"/>
  </sheetPr>
  <dimension ref="A1:BD25"/>
  <sheetViews>
    <sheetView showGridLines="0" workbookViewId="0">
      <selection activeCell="C13" sqref="C13:E13"/>
    </sheetView>
  </sheetViews>
  <sheetFormatPr defaultRowHeight="15"/>
  <cols>
    <col min="1" max="1" width="2.85546875" style="197" customWidth="1"/>
    <col min="2" max="2" width="33.28515625" style="197" customWidth="1"/>
    <col min="3" max="3" width="29.42578125" style="197" customWidth="1"/>
    <col min="4" max="4" width="19" style="197" customWidth="1"/>
    <col min="5" max="5" width="76.140625" style="197" customWidth="1"/>
    <col min="6" max="16384" width="9.140625" style="197"/>
  </cols>
  <sheetData>
    <row r="1" spans="1:56" s="190" customFormat="1" ht="15" customHeight="1">
      <c r="A1" s="716"/>
      <c r="B1" s="186"/>
      <c r="C1" s="187"/>
      <c r="D1" s="187"/>
      <c r="E1" s="187"/>
      <c r="F1" s="187"/>
      <c r="G1" s="187"/>
      <c r="H1" s="187"/>
      <c r="I1" s="187"/>
      <c r="J1" s="187"/>
      <c r="K1" s="187"/>
      <c r="L1" s="187"/>
      <c r="M1" s="187"/>
      <c r="N1" s="187"/>
      <c r="O1" s="187"/>
      <c r="P1" s="188"/>
      <c r="Q1" s="188"/>
      <c r="R1" s="188"/>
      <c r="S1" s="188"/>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row>
    <row r="2" spans="1:56" s="190" customFormat="1" ht="15" customHeight="1">
      <c r="B2" s="191" t="str">
        <f>Setup!B5</f>
        <v>Product Costing &amp; Financial Performance Tool</v>
      </c>
      <c r="C2" s="187"/>
      <c r="D2" s="187"/>
      <c r="E2" s="187"/>
      <c r="F2" s="187"/>
      <c r="G2" s="187"/>
      <c r="H2" s="187"/>
      <c r="I2" s="187"/>
      <c r="J2" s="187"/>
      <c r="K2" s="187"/>
      <c r="L2" s="187"/>
      <c r="M2" s="187"/>
      <c r="N2" s="187"/>
      <c r="O2" s="187"/>
      <c r="P2" s="188"/>
      <c r="Q2" s="188"/>
      <c r="R2" s="188"/>
      <c r="S2" s="188"/>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row>
    <row r="3" spans="1:56" s="190" customFormat="1" ht="15" customHeight="1">
      <c r="B3" s="192"/>
      <c r="C3" s="187"/>
      <c r="D3" s="187"/>
      <c r="E3" s="187"/>
      <c r="F3" s="187"/>
      <c r="G3" s="187"/>
      <c r="H3" s="187"/>
      <c r="I3" s="187"/>
      <c r="J3" s="187"/>
      <c r="K3" s="187"/>
      <c r="L3" s="187"/>
      <c r="M3" s="187"/>
      <c r="N3" s="187"/>
      <c r="O3" s="187"/>
      <c r="P3" s="188"/>
      <c r="Q3" s="188"/>
      <c r="R3" s="188"/>
      <c r="S3" s="188"/>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c r="AW3" s="189"/>
      <c r="AX3" s="189"/>
      <c r="AY3" s="189"/>
      <c r="AZ3" s="189"/>
      <c r="BA3" s="189"/>
      <c r="BB3" s="189"/>
      <c r="BC3" s="189"/>
      <c r="BD3" s="189"/>
    </row>
    <row r="4" spans="1:56" s="190" customFormat="1" ht="15" customHeight="1">
      <c r="B4" s="193" t="s">
        <v>153</v>
      </c>
      <c r="C4" s="187"/>
      <c r="D4" s="187"/>
      <c r="E4" s="187"/>
      <c r="F4" s="187"/>
      <c r="G4" s="187"/>
      <c r="H4" s="187"/>
      <c r="I4" s="187"/>
      <c r="J4" s="187"/>
      <c r="K4" s="187"/>
      <c r="L4" s="187"/>
      <c r="M4" s="187"/>
      <c r="N4" s="187"/>
      <c r="O4" s="187"/>
      <c r="P4" s="188"/>
      <c r="Q4" s="188"/>
      <c r="R4" s="188"/>
      <c r="S4" s="188"/>
      <c r="T4" s="189"/>
      <c r="U4" s="189"/>
      <c r="V4" s="189"/>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89"/>
      <c r="AU4" s="189"/>
      <c r="AV4" s="189"/>
      <c r="AW4" s="189"/>
      <c r="AX4" s="189"/>
      <c r="AY4" s="189"/>
      <c r="AZ4" s="189"/>
      <c r="BA4" s="189"/>
      <c r="BB4" s="189"/>
      <c r="BC4" s="189"/>
      <c r="BD4" s="189"/>
    </row>
    <row r="6" spans="1:56" ht="18.75" customHeight="1">
      <c r="B6" s="194" t="s">
        <v>154</v>
      </c>
      <c r="C6" s="337" t="s">
        <v>155</v>
      </c>
      <c r="D6" s="195"/>
      <c r="E6" s="196"/>
    </row>
    <row r="7" spans="1:56" customFormat="1" ht="66" customHeight="1">
      <c r="B7" s="218" t="s">
        <v>93</v>
      </c>
      <c r="C7" s="914" t="s">
        <v>196</v>
      </c>
      <c r="D7" s="915"/>
      <c r="E7" s="916"/>
    </row>
    <row r="8" spans="1:56" ht="80.25" customHeight="1">
      <c r="B8" s="198" t="s">
        <v>156</v>
      </c>
      <c r="C8" s="900" t="s">
        <v>204</v>
      </c>
      <c r="D8" s="901"/>
      <c r="E8" s="902"/>
    </row>
    <row r="9" spans="1:56" ht="51" customHeight="1">
      <c r="B9" s="198" t="s">
        <v>39</v>
      </c>
      <c r="C9" s="900" t="s">
        <v>199</v>
      </c>
      <c r="D9" s="901"/>
      <c r="E9" s="902"/>
    </row>
    <row r="10" spans="1:56" ht="63.75" customHeight="1">
      <c r="B10" s="199" t="s">
        <v>157</v>
      </c>
      <c r="C10" s="897" t="s">
        <v>195</v>
      </c>
      <c r="D10" s="898"/>
      <c r="E10" s="899"/>
    </row>
    <row r="11" spans="1:56" ht="30.75" customHeight="1">
      <c r="B11" s="200" t="s">
        <v>158</v>
      </c>
      <c r="C11" s="917" t="s">
        <v>159</v>
      </c>
      <c r="D11" s="918"/>
      <c r="E11" s="919"/>
    </row>
    <row r="12" spans="1:56" ht="31.5" customHeight="1">
      <c r="B12" s="200" t="s">
        <v>160</v>
      </c>
      <c r="C12" s="900" t="s">
        <v>161</v>
      </c>
      <c r="D12" s="901"/>
      <c r="E12" s="902"/>
    </row>
    <row r="13" spans="1:56" ht="45" customHeight="1">
      <c r="B13" s="338" t="s">
        <v>162</v>
      </c>
      <c r="C13" s="897" t="s">
        <v>163</v>
      </c>
      <c r="D13" s="903"/>
      <c r="E13" s="904"/>
    </row>
    <row r="14" spans="1:56" ht="30.75" customHeight="1">
      <c r="B14" s="338" t="s">
        <v>164</v>
      </c>
      <c r="C14" s="905" t="s">
        <v>165</v>
      </c>
      <c r="D14" s="906"/>
      <c r="E14" s="907"/>
    </row>
    <row r="15" spans="1:56" ht="36" customHeight="1">
      <c r="B15" s="200" t="s">
        <v>166</v>
      </c>
      <c r="C15" s="900" t="s">
        <v>197</v>
      </c>
      <c r="D15" s="901"/>
      <c r="E15" s="902"/>
    </row>
    <row r="16" spans="1:56" ht="36" customHeight="1">
      <c r="B16" s="200" t="s">
        <v>193</v>
      </c>
      <c r="C16" s="900" t="s">
        <v>194</v>
      </c>
      <c r="D16" s="901"/>
      <c r="E16" s="902"/>
    </row>
    <row r="17" spans="2:5" ht="36" customHeight="1">
      <c r="B17" s="200" t="s">
        <v>66</v>
      </c>
      <c r="C17" s="908" t="s">
        <v>167</v>
      </c>
      <c r="D17" s="909"/>
      <c r="E17" s="910"/>
    </row>
    <row r="18" spans="2:5" ht="77.25" customHeight="1">
      <c r="B18" s="198" t="s">
        <v>168</v>
      </c>
      <c r="C18" s="911" t="s">
        <v>189</v>
      </c>
      <c r="D18" s="912"/>
      <c r="E18" s="913"/>
    </row>
    <row r="19" spans="2:5" ht="83.25" customHeight="1">
      <c r="B19" s="201" t="s">
        <v>169</v>
      </c>
      <c r="C19" s="914" t="s">
        <v>190</v>
      </c>
      <c r="D19" s="915"/>
      <c r="E19" s="916"/>
    </row>
    <row r="20" spans="2:5" ht="21" customHeight="1">
      <c r="B20" s="338" t="s">
        <v>7</v>
      </c>
      <c r="C20" s="897" t="s">
        <v>170</v>
      </c>
      <c r="D20" s="898"/>
      <c r="E20" s="899"/>
    </row>
    <row r="21" spans="2:5" ht="18.75" customHeight="1">
      <c r="B21" s="194" t="s">
        <v>171</v>
      </c>
      <c r="C21" s="202" t="s">
        <v>172</v>
      </c>
      <c r="D21" s="202" t="s">
        <v>103</v>
      </c>
      <c r="E21" s="203" t="s">
        <v>155</v>
      </c>
    </row>
    <row r="22" spans="2:5" ht="45" customHeight="1">
      <c r="B22" s="339" t="s">
        <v>107</v>
      </c>
      <c r="C22" s="340" t="s">
        <v>173</v>
      </c>
      <c r="D22" s="204" t="s">
        <v>174</v>
      </c>
      <c r="E22" s="205" t="s">
        <v>198</v>
      </c>
    </row>
    <row r="23" spans="2:5" ht="45" customHeight="1">
      <c r="B23" s="338" t="s">
        <v>175</v>
      </c>
      <c r="C23" s="341" t="s">
        <v>176</v>
      </c>
      <c r="D23" s="204" t="s">
        <v>177</v>
      </c>
      <c r="E23" s="205" t="s">
        <v>178</v>
      </c>
    </row>
    <row r="24" spans="2:5" ht="45" customHeight="1">
      <c r="B24" s="199" t="s">
        <v>99</v>
      </c>
      <c r="C24" s="341" t="s">
        <v>179</v>
      </c>
      <c r="D24" s="206" t="s">
        <v>180</v>
      </c>
      <c r="E24" s="205" t="s">
        <v>181</v>
      </c>
    </row>
    <row r="25" spans="2:5" ht="45" customHeight="1">
      <c r="B25" s="200" t="s">
        <v>182</v>
      </c>
      <c r="C25" s="341" t="s">
        <v>183</v>
      </c>
      <c r="D25" s="206" t="s">
        <v>184</v>
      </c>
      <c r="E25" s="205" t="s">
        <v>185</v>
      </c>
    </row>
  </sheetData>
  <sheetProtection password="EA19" sheet="1" objects="1" scenarios="1"/>
  <mergeCells count="14">
    <mergeCell ref="C7:E7"/>
    <mergeCell ref="C8:E8"/>
    <mergeCell ref="C10:E10"/>
    <mergeCell ref="C11:E11"/>
    <mergeCell ref="C12:E12"/>
    <mergeCell ref="C20:E20"/>
    <mergeCell ref="C16:E16"/>
    <mergeCell ref="C9:E9"/>
    <mergeCell ref="C13:E13"/>
    <mergeCell ref="C14:E14"/>
    <mergeCell ref="C15:E15"/>
    <mergeCell ref="C17:E17"/>
    <mergeCell ref="C18:E18"/>
    <mergeCell ref="C19:E19"/>
  </mergeCells>
  <pageMargins left="0.4" right="0.4" top="0.36" bottom="0.33" header="0.31496062992126" footer="0.31496062992126"/>
  <pageSetup scale="72" orientation="landscape" r:id="rId1"/>
  <rowBreaks count="1" manualBreakCount="1">
    <brk id="20" max="4" man="1"/>
  </rowBreaks>
  <colBreaks count="1" manualBreakCount="1">
    <brk id="5" max="1048575"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0" tint="-0.499984740745262"/>
  </sheetPr>
  <dimension ref="A4:CC222"/>
  <sheetViews>
    <sheetView showGridLines="0" topLeftCell="A19" zoomScale="80" zoomScaleNormal="80" zoomScaleSheetLayoutView="100" workbookViewId="0"/>
  </sheetViews>
  <sheetFormatPr defaultRowHeight="15"/>
  <cols>
    <col min="1" max="1" width="3.140625" style="33" customWidth="1"/>
    <col min="2" max="2" width="3.5703125" style="33" customWidth="1"/>
    <col min="3" max="3" width="57" style="33" customWidth="1"/>
    <col min="4" max="4" width="18.5703125" style="33" customWidth="1"/>
    <col min="5" max="5" width="16.5703125" style="33" customWidth="1"/>
    <col min="6" max="6" width="22.140625" style="30" customWidth="1"/>
    <col min="7" max="7" width="20.42578125" style="30" customWidth="1"/>
    <col min="8" max="8" width="16.5703125" style="30" customWidth="1"/>
    <col min="9" max="9" width="19.7109375" style="30" customWidth="1"/>
    <col min="10" max="10" width="16.5703125" style="30" customWidth="1"/>
    <col min="11" max="11" width="16.5703125" style="81" customWidth="1"/>
    <col min="12" max="13" width="13.140625" style="81" customWidth="1"/>
    <col min="14" max="15" width="13.140625" style="89" customWidth="1"/>
    <col min="16" max="16" width="19" style="89" customWidth="1"/>
    <col min="17" max="21" width="13.140625" style="89" customWidth="1"/>
    <col min="22" max="34" width="9.140625" style="69"/>
    <col min="35" max="46" width="9.140625" style="111"/>
    <col min="47" max="16384" width="9.140625" style="33"/>
  </cols>
  <sheetData>
    <row r="4" spans="2:46" s="76" customFormat="1" ht="12.75">
      <c r="D4" s="75"/>
      <c r="K4" s="82"/>
      <c r="L4" s="82"/>
      <c r="M4" s="82"/>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row>
    <row r="5" spans="2:46" s="76" customFormat="1" ht="18">
      <c r="B5" s="74" t="str">
        <f>Menu!$B$7</f>
        <v>Product Costing &amp; Financial Performance Tool</v>
      </c>
      <c r="D5" s="75"/>
      <c r="K5" s="82"/>
      <c r="L5" s="82"/>
      <c r="M5" s="82"/>
      <c r="N5" s="73"/>
      <c r="O5" s="73"/>
      <c r="P5" s="89"/>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row>
    <row r="6" spans="2:46" s="30" customFormat="1">
      <c r="B6" s="77" t="s">
        <v>121</v>
      </c>
      <c r="K6" s="81"/>
      <c r="L6" s="81"/>
      <c r="M6" s="81"/>
      <c r="N6" s="89"/>
      <c r="O6" s="89"/>
      <c r="P6" s="108"/>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row>
    <row r="7" spans="2:46" s="30" customFormat="1">
      <c r="K7" s="81"/>
      <c r="L7" s="81"/>
      <c r="M7" s="81"/>
      <c r="N7" s="89"/>
      <c r="O7" s="89"/>
      <c r="P7" s="10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row>
    <row r="8" spans="2:46">
      <c r="B8" s="92" t="s">
        <v>127</v>
      </c>
      <c r="C8" s="345"/>
      <c r="D8" s="93"/>
      <c r="E8" s="94"/>
      <c r="F8" s="32" t="s">
        <v>71</v>
      </c>
      <c r="G8" s="32"/>
      <c r="H8" s="32"/>
      <c r="I8" s="32"/>
      <c r="J8" s="32"/>
      <c r="K8" s="83"/>
      <c r="L8" s="83"/>
      <c r="M8" s="83"/>
      <c r="N8" s="108"/>
      <c r="O8" s="108"/>
      <c r="P8" s="37"/>
      <c r="S8" s="108"/>
      <c r="T8" s="108"/>
      <c r="U8" s="108" t="s">
        <v>55</v>
      </c>
    </row>
    <row r="9" spans="2:46" ht="17.25">
      <c r="B9" s="95" t="s">
        <v>141</v>
      </c>
      <c r="C9" s="168"/>
      <c r="D9" s="850">
        <v>2011</v>
      </c>
      <c r="E9" s="850"/>
      <c r="F9" s="34"/>
      <c r="G9" s="34"/>
      <c r="H9" s="34"/>
      <c r="I9" s="34"/>
      <c r="J9" s="34"/>
      <c r="K9" s="84"/>
      <c r="L9" s="84"/>
      <c r="M9" s="84"/>
      <c r="N9" s="109"/>
      <c r="O9" s="109"/>
      <c r="P9" s="114"/>
      <c r="S9" s="109"/>
      <c r="T9" s="109"/>
      <c r="U9" s="109"/>
    </row>
    <row r="10" spans="2:46" ht="17.25">
      <c r="B10" s="95" t="s">
        <v>202</v>
      </c>
      <c r="C10" s="344"/>
      <c r="D10" s="851">
        <v>11</v>
      </c>
      <c r="E10" s="851"/>
      <c r="F10" s="36"/>
      <c r="G10" s="36"/>
      <c r="H10" s="36"/>
      <c r="I10" s="36"/>
      <c r="J10" s="36"/>
      <c r="K10" s="85"/>
      <c r="L10" s="85"/>
      <c r="M10" s="85"/>
      <c r="N10" s="110"/>
      <c r="O10" s="110"/>
      <c r="P10" s="112"/>
      <c r="Q10" s="110"/>
      <c r="R10" s="110"/>
      <c r="S10" s="110"/>
      <c r="T10" s="110"/>
      <c r="U10" s="110"/>
    </row>
    <row r="11" spans="2:46" ht="17.25">
      <c r="B11" s="95"/>
      <c r="C11" s="344"/>
      <c r="D11" s="500"/>
      <c r="E11" s="500"/>
      <c r="F11" s="36"/>
      <c r="G11" s="36"/>
      <c r="H11" s="36"/>
      <c r="I11" s="36"/>
      <c r="J11" s="36"/>
      <c r="K11" s="85"/>
      <c r="L11" s="85"/>
      <c r="M11" s="85"/>
      <c r="N11" s="110"/>
      <c r="O11" s="110"/>
      <c r="P11" s="112"/>
      <c r="Q11" s="110"/>
      <c r="R11" s="110"/>
      <c r="S11" s="110"/>
      <c r="T11" s="110"/>
      <c r="U11" s="110"/>
    </row>
    <row r="12" spans="2:46" ht="17.25">
      <c r="B12" s="95"/>
      <c r="C12" s="344"/>
      <c r="D12" s="481"/>
      <c r="E12" s="481"/>
      <c r="F12" s="36"/>
      <c r="G12" s="36"/>
      <c r="H12" s="36"/>
      <c r="I12" s="36"/>
      <c r="J12" s="36"/>
      <c r="K12" s="85"/>
      <c r="L12" s="85"/>
      <c r="M12" s="85"/>
      <c r="N12" s="110"/>
      <c r="O12" s="110"/>
      <c r="P12" s="112"/>
      <c r="Q12" s="110"/>
      <c r="R12" s="110"/>
      <c r="S12" s="110"/>
      <c r="T12" s="110"/>
      <c r="U12" s="110"/>
    </row>
    <row r="13" spans="2:46">
      <c r="B13" s="660" t="s">
        <v>146</v>
      </c>
      <c r="C13" s="657"/>
      <c r="D13" s="658"/>
      <c r="E13" s="659"/>
      <c r="Q13" s="37"/>
      <c r="R13" s="37"/>
      <c r="S13" s="37"/>
      <c r="T13" s="1"/>
      <c r="U13" s="1"/>
      <c r="AE13" s="111"/>
      <c r="AF13" s="111"/>
      <c r="AG13" s="111"/>
      <c r="AH13" s="111"/>
    </row>
    <row r="14" spans="2:46" s="32" customFormat="1" ht="17.25">
      <c r="B14" s="168" t="s">
        <v>207</v>
      </c>
      <c r="C14" s="168"/>
      <c r="D14" s="168" t="s">
        <v>142</v>
      </c>
      <c r="E14" s="168"/>
      <c r="K14" s="83"/>
      <c r="L14" s="83"/>
      <c r="M14" s="83"/>
      <c r="N14" s="108"/>
      <c r="O14" s="108"/>
      <c r="P14" s="108"/>
      <c r="Q14" s="37"/>
      <c r="R14" s="37"/>
      <c r="S14" s="37"/>
      <c r="T14" s="349"/>
      <c r="U14" s="349"/>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row>
    <row r="15" spans="2:46" s="32" customFormat="1" ht="6" customHeight="1">
      <c r="B15" s="661"/>
      <c r="C15" s="661"/>
      <c r="D15" s="662"/>
      <c r="E15" s="662"/>
      <c r="K15" s="83"/>
      <c r="L15" s="83"/>
      <c r="M15" s="83"/>
      <c r="N15" s="108"/>
      <c r="O15" s="108"/>
      <c r="P15" s="108"/>
      <c r="Q15" s="37"/>
      <c r="R15" s="37"/>
      <c r="S15" s="37"/>
      <c r="T15" s="349"/>
      <c r="U15" s="349"/>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row>
    <row r="16" spans="2:46" s="32" customFormat="1">
      <c r="B16" s="663">
        <v>1</v>
      </c>
      <c r="C16" s="664" t="s">
        <v>253</v>
      </c>
      <c r="D16" s="665"/>
      <c r="E16" s="666">
        <v>2</v>
      </c>
      <c r="F16" s="32" t="str">
        <f>IF(E16=3,"WARNING - IN MOST CASES INDIRECT REVENUE WILL BE CORE, PLEASE ONLY CHANGE TO NON-CORE IN SPECIAL CIRCUMSTANCES","")</f>
        <v/>
      </c>
      <c r="K16" s="83"/>
      <c r="L16" s="83"/>
      <c r="M16" s="83"/>
      <c r="N16" s="108"/>
      <c r="O16" s="108"/>
      <c r="P16" s="108"/>
      <c r="Q16" s="37"/>
      <c r="R16" s="37"/>
      <c r="S16" s="37"/>
      <c r="T16" s="349"/>
      <c r="U16" s="349"/>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row>
    <row r="17" spans="1:81" s="32" customFormat="1">
      <c r="B17" s="663">
        <f>B16+1</f>
        <v>2</v>
      </c>
      <c r="C17" s="664" t="s">
        <v>254</v>
      </c>
      <c r="D17" s="665"/>
      <c r="E17" s="666">
        <v>2</v>
      </c>
      <c r="F17" s="32" t="str">
        <f>IF(E17=3,"WARNING - IN MOST CASES INDIRECT REVENUE WILL BE CORE, PLEASE ONLY CHANGE TO NON-CORE IN SPECIAL CIRCUMSTANCES","")</f>
        <v/>
      </c>
      <c r="K17" s="83"/>
      <c r="L17" s="83"/>
      <c r="M17" s="83"/>
      <c r="N17" s="108"/>
      <c r="O17" s="108"/>
      <c r="P17" s="108"/>
      <c r="Q17" s="37"/>
      <c r="R17" s="37"/>
      <c r="S17" s="37"/>
      <c r="T17" s="349"/>
      <c r="U17" s="349"/>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row>
    <row r="18" spans="1:81" s="32" customFormat="1">
      <c r="B18" s="663">
        <f>B17+1</f>
        <v>3</v>
      </c>
      <c r="C18" s="664"/>
      <c r="D18" s="665"/>
      <c r="E18" s="666">
        <v>1</v>
      </c>
      <c r="F18" s="32" t="str">
        <f>IF(E18=3,"WARNING - IN MOST CASES INDIRECT REVENUE WILL BE CORE, PLEASE ONLY CHANGE TO NON-CORE IN SPECIAL CIRCUMSTANCES","")</f>
        <v/>
      </c>
      <c r="K18" s="83"/>
      <c r="L18" s="83"/>
      <c r="M18" s="83"/>
      <c r="N18" s="108"/>
      <c r="O18" s="108"/>
      <c r="P18" s="108"/>
      <c r="Q18" s="37"/>
      <c r="R18" s="37"/>
      <c r="S18" s="37"/>
      <c r="T18" s="349"/>
      <c r="U18" s="349"/>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row>
    <row r="19" spans="1:81" s="32" customFormat="1">
      <c r="B19" s="663">
        <f>B18+1</f>
        <v>4</v>
      </c>
      <c r="C19" s="664"/>
      <c r="D19" s="665"/>
      <c r="E19" s="666">
        <v>1</v>
      </c>
      <c r="F19" s="32" t="str">
        <f>IF(E19=3,"WARNING - IN MOST CASES INDIRECT REVENUE WILL BE CORE, PLEASE ONLY CHANGE TO NON-CORE IN SPECIAL CIRCUMSTANCES","")</f>
        <v/>
      </c>
      <c r="K19" s="83"/>
      <c r="L19" s="83"/>
      <c r="M19" s="83"/>
      <c r="N19" s="108"/>
      <c r="O19" s="108"/>
      <c r="P19" s="108"/>
      <c r="Q19" s="37"/>
      <c r="R19" s="37"/>
      <c r="S19" s="37"/>
      <c r="T19" s="349"/>
      <c r="U19" s="349"/>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row>
    <row r="20" spans="1:81" s="32" customFormat="1" ht="6" customHeight="1">
      <c r="B20" s="667"/>
      <c r="C20" s="667"/>
      <c r="D20" s="667"/>
      <c r="E20" s="667"/>
      <c r="K20" s="83"/>
      <c r="L20" s="83"/>
      <c r="M20" s="83"/>
      <c r="N20" s="108"/>
      <c r="O20" s="108"/>
      <c r="P20" s="108"/>
      <c r="Q20" s="37"/>
      <c r="R20" s="37"/>
      <c r="S20" s="37"/>
      <c r="T20" s="349"/>
      <c r="U20" s="349"/>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row>
    <row r="21" spans="1:81" s="32" customFormat="1" ht="17.25">
      <c r="A21" s="33"/>
      <c r="B21" s="346" t="s">
        <v>231</v>
      </c>
      <c r="C21" s="346"/>
      <c r="D21" s="347" t="s">
        <v>142</v>
      </c>
      <c r="E21" s="348"/>
      <c r="F21" s="30"/>
      <c r="K21" s="83"/>
      <c r="L21" s="83"/>
      <c r="M21" s="83"/>
      <c r="N21" s="108"/>
      <c r="O21" s="108"/>
      <c r="P21" s="108"/>
      <c r="Q21" s="37"/>
      <c r="R21" s="37"/>
      <c r="S21" s="37"/>
      <c r="T21" s="349"/>
      <c r="U21" s="349"/>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row>
    <row r="22" spans="1:81" s="32" customFormat="1" ht="6" customHeight="1">
      <c r="A22" s="33"/>
      <c r="B22" s="661"/>
      <c r="C22" s="661"/>
      <c r="D22" s="662"/>
      <c r="E22" s="668"/>
      <c r="K22" s="83"/>
      <c r="L22" s="83"/>
      <c r="M22" s="83"/>
      <c r="N22" s="108"/>
      <c r="O22" s="108"/>
      <c r="P22" s="108"/>
      <c r="Q22" s="37"/>
      <c r="R22" s="37"/>
      <c r="S22" s="37"/>
      <c r="T22" s="349"/>
      <c r="U22" s="349"/>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row>
    <row r="23" spans="1:81" s="32" customFormat="1" ht="15" customHeight="1">
      <c r="A23" s="33"/>
      <c r="B23" s="663">
        <v>1</v>
      </c>
      <c r="C23" s="664" t="s">
        <v>298</v>
      </c>
      <c r="D23" s="665"/>
      <c r="E23" s="801">
        <v>3</v>
      </c>
      <c r="F23" s="30" t="str">
        <f t="shared" ref="F23:F29" si="0">IF(N193&gt;0,"ERROR - PLEASE RENAME WITH DISTINCT CATEGORY","")</f>
        <v/>
      </c>
      <c r="K23" s="83"/>
      <c r="L23" s="83"/>
      <c r="M23" s="83"/>
      <c r="N23" s="108"/>
      <c r="O23" s="108"/>
      <c r="P23" s="108"/>
      <c r="Q23" s="37"/>
      <c r="R23" s="37"/>
      <c r="S23" s="37"/>
      <c r="T23" s="349"/>
      <c r="U23" s="349"/>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row>
    <row r="24" spans="1:81" s="32" customFormat="1" ht="15" customHeight="1">
      <c r="A24" s="33"/>
      <c r="B24" s="663">
        <f t="shared" ref="B24:B29" si="1">B23+1</f>
        <v>2</v>
      </c>
      <c r="C24" s="664" t="s">
        <v>299</v>
      </c>
      <c r="D24" s="665"/>
      <c r="E24" s="801">
        <v>2</v>
      </c>
      <c r="F24" s="30" t="str">
        <f t="shared" si="0"/>
        <v/>
      </c>
      <c r="K24" s="83"/>
      <c r="L24" s="83"/>
      <c r="M24" s="83"/>
      <c r="N24" s="108"/>
      <c r="O24" s="108"/>
      <c r="P24" s="108"/>
      <c r="Q24" s="37"/>
      <c r="R24" s="37"/>
      <c r="S24" s="37"/>
      <c r="T24" s="349"/>
      <c r="U24" s="349"/>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row>
    <row r="25" spans="1:81" ht="15" customHeight="1">
      <c r="B25" s="663">
        <f t="shared" si="1"/>
        <v>3</v>
      </c>
      <c r="C25" s="664" t="s">
        <v>300</v>
      </c>
      <c r="D25" s="665"/>
      <c r="E25" s="801">
        <v>2</v>
      </c>
      <c r="F25" s="30" t="str">
        <f t="shared" si="0"/>
        <v/>
      </c>
      <c r="P25" s="112"/>
      <c r="Q25" s="112"/>
      <c r="AE25" s="111"/>
      <c r="AF25" s="111"/>
      <c r="AG25" s="111"/>
      <c r="AH25" s="111"/>
    </row>
    <row r="26" spans="1:81" ht="15" customHeight="1">
      <c r="B26" s="663">
        <f t="shared" si="1"/>
        <v>4</v>
      </c>
      <c r="C26" s="664" t="s">
        <v>301</v>
      </c>
      <c r="D26" s="665"/>
      <c r="E26" s="801">
        <v>2</v>
      </c>
      <c r="F26" s="30" t="str">
        <f t="shared" si="0"/>
        <v/>
      </c>
      <c r="P26" s="112"/>
      <c r="Q26" s="112"/>
      <c r="AE26" s="111"/>
      <c r="AF26" s="111"/>
      <c r="AG26" s="111"/>
      <c r="AH26" s="111"/>
    </row>
    <row r="27" spans="1:81" ht="15" customHeight="1">
      <c r="B27" s="663">
        <f t="shared" si="1"/>
        <v>5</v>
      </c>
      <c r="C27" s="669"/>
      <c r="D27" s="665"/>
      <c r="E27" s="801">
        <v>1</v>
      </c>
      <c r="F27" s="30" t="str">
        <f t="shared" si="0"/>
        <v/>
      </c>
      <c r="P27" s="112"/>
      <c r="Q27" s="112"/>
      <c r="AE27" s="111"/>
      <c r="AF27" s="111"/>
      <c r="AG27" s="111"/>
      <c r="AH27" s="111"/>
    </row>
    <row r="28" spans="1:81" ht="15" customHeight="1">
      <c r="B28" s="663">
        <f t="shared" si="1"/>
        <v>6</v>
      </c>
      <c r="C28" s="669"/>
      <c r="D28" s="665"/>
      <c r="E28" s="801">
        <v>1</v>
      </c>
      <c r="F28" s="30" t="str">
        <f t="shared" si="0"/>
        <v/>
      </c>
      <c r="P28" s="112"/>
      <c r="Q28" s="112"/>
      <c r="AE28" s="111"/>
      <c r="AF28" s="111"/>
      <c r="AG28" s="111"/>
      <c r="AH28" s="111"/>
    </row>
    <row r="29" spans="1:81" ht="15" customHeight="1">
      <c r="B29" s="663">
        <f t="shared" si="1"/>
        <v>7</v>
      </c>
      <c r="C29" s="669"/>
      <c r="D29" s="670"/>
      <c r="E29" s="802">
        <v>1</v>
      </c>
      <c r="F29" s="30" t="str">
        <f t="shared" si="0"/>
        <v/>
      </c>
      <c r="P29" s="37"/>
      <c r="Q29" s="112"/>
      <c r="AE29" s="111"/>
      <c r="AF29" s="111"/>
      <c r="AG29" s="111"/>
      <c r="AH29" s="111"/>
    </row>
    <row r="30" spans="1:81" ht="6" customHeight="1">
      <c r="B30" s="663"/>
      <c r="C30" s="671"/>
      <c r="D30" s="670"/>
      <c r="E30" s="672"/>
      <c r="P30" s="108"/>
      <c r="Q30" s="112"/>
    </row>
    <row r="31" spans="1:81" s="357" customFormat="1" ht="15" customHeight="1">
      <c r="A31" s="350"/>
      <c r="B31" s="358" t="s">
        <v>208</v>
      </c>
      <c r="C31" s="359"/>
      <c r="D31" s="360"/>
      <c r="E31" s="361"/>
      <c r="F31" s="351"/>
      <c r="G31" s="352"/>
      <c r="H31" s="352"/>
      <c r="I31" s="352"/>
      <c r="J31" s="352"/>
      <c r="K31" s="352"/>
      <c r="L31" s="352"/>
      <c r="M31" s="352"/>
      <c r="N31" s="352"/>
      <c r="O31" s="352"/>
      <c r="P31" s="352"/>
      <c r="Q31" s="353"/>
      <c r="R31" s="353"/>
      <c r="S31" s="353"/>
      <c r="T31" s="353"/>
      <c r="U31" s="353"/>
      <c r="V31" s="353"/>
      <c r="W31" s="353"/>
      <c r="X31" s="353"/>
      <c r="Y31" s="353"/>
      <c r="Z31" s="353"/>
      <c r="AA31" s="353"/>
      <c r="AB31" s="353"/>
      <c r="AC31" s="353"/>
      <c r="AD31" s="353"/>
      <c r="AE31" s="353"/>
      <c r="AF31" s="354"/>
      <c r="AG31" s="354"/>
      <c r="AH31" s="354"/>
      <c r="AI31" s="354"/>
      <c r="AJ31" s="354"/>
      <c r="AK31" s="354"/>
      <c r="AL31" s="355"/>
      <c r="AM31" s="355"/>
      <c r="AN31" s="355"/>
      <c r="AO31" s="355"/>
      <c r="AP31" s="355"/>
      <c r="AQ31" s="355"/>
      <c r="AR31" s="355"/>
      <c r="AS31" s="355"/>
      <c r="AT31" s="355"/>
      <c r="AU31" s="355"/>
      <c r="AV31" s="355"/>
      <c r="AW31" s="355"/>
      <c r="AX31" s="355"/>
      <c r="AY31" s="355"/>
      <c r="AZ31" s="355"/>
      <c r="BA31" s="355"/>
      <c r="BB31" s="355"/>
      <c r="BC31" s="355"/>
      <c r="BD31" s="355"/>
      <c r="BE31" s="355"/>
      <c r="BF31" s="355"/>
      <c r="BG31" s="355"/>
      <c r="BH31" s="355"/>
      <c r="BI31" s="355"/>
      <c r="BJ31" s="355"/>
      <c r="BK31" s="355"/>
      <c r="BL31" s="355"/>
      <c r="BM31" s="355"/>
      <c r="BN31" s="355"/>
      <c r="BO31" s="355"/>
      <c r="BP31" s="355"/>
      <c r="BQ31" s="355"/>
      <c r="BR31" s="356"/>
      <c r="BS31" s="356"/>
      <c r="BT31" s="356"/>
      <c r="BU31" s="356"/>
      <c r="BV31" s="356"/>
      <c r="BW31" s="356"/>
      <c r="BX31" s="356"/>
      <c r="BY31" s="356"/>
      <c r="BZ31" s="356"/>
      <c r="CA31" s="356"/>
      <c r="CB31" s="356"/>
      <c r="CC31" s="356"/>
    </row>
    <row r="32" spans="1:81" ht="17.25">
      <c r="B32" s="100" t="s">
        <v>209</v>
      </c>
      <c r="C32" s="30"/>
      <c r="D32" s="184"/>
      <c r="E32" s="101"/>
      <c r="P32" s="108"/>
      <c r="Q32" s="37"/>
    </row>
    <row r="33" spans="2:27" ht="6" customHeight="1">
      <c r="B33" s="362"/>
      <c r="C33" s="363"/>
      <c r="D33" s="364"/>
      <c r="E33" s="365"/>
      <c r="P33" s="37"/>
      <c r="Q33" s="108"/>
    </row>
    <row r="34" spans="2:27" ht="15" customHeight="1">
      <c r="B34" s="366">
        <v>1</v>
      </c>
      <c r="C34" s="367" t="str">
        <f>IF(C23="","",C23)</f>
        <v>Training</v>
      </c>
      <c r="D34" s="368"/>
      <c r="E34" s="369">
        <v>3</v>
      </c>
      <c r="F34" s="219" t="str">
        <f>F23</f>
        <v/>
      </c>
    </row>
    <row r="35" spans="2:27" ht="15" customHeight="1">
      <c r="B35" s="366">
        <f t="shared" ref="B35:B40" si="2">B34+1</f>
        <v>2</v>
      </c>
      <c r="C35" s="367" t="str">
        <f t="shared" ref="C35:C40" si="3">IF(C24="","",C24)</f>
        <v>Conference</v>
      </c>
      <c r="D35" s="368"/>
      <c r="E35" s="369">
        <f>IF(E24="",0,E24)</f>
        <v>2</v>
      </c>
      <c r="F35" s="219" t="str">
        <f t="shared" ref="F35:F40" si="4">F24</f>
        <v/>
      </c>
      <c r="P35" s="112"/>
      <c r="Q35" s="112"/>
    </row>
    <row r="36" spans="2:27" ht="15" customHeight="1">
      <c r="B36" s="366">
        <f t="shared" si="2"/>
        <v>3</v>
      </c>
      <c r="C36" s="367" t="str">
        <f t="shared" si="3"/>
        <v>Research</v>
      </c>
      <c r="D36" s="368"/>
      <c r="E36" s="369">
        <f>IF(E25="",0,E25)</f>
        <v>2</v>
      </c>
      <c r="F36" s="219" t="str">
        <f t="shared" si="4"/>
        <v/>
      </c>
      <c r="P36" s="112"/>
    </row>
    <row r="37" spans="2:27" ht="15" customHeight="1">
      <c r="B37" s="366">
        <f t="shared" si="2"/>
        <v>4</v>
      </c>
      <c r="C37" s="367" t="str">
        <f t="shared" si="3"/>
        <v>Publications</v>
      </c>
      <c r="D37" s="368"/>
      <c r="E37" s="369">
        <f>IF(E26="",0,E26)</f>
        <v>2</v>
      </c>
      <c r="F37" s="219" t="str">
        <f t="shared" si="4"/>
        <v/>
      </c>
      <c r="P37" s="112"/>
      <c r="Q37" s="112"/>
    </row>
    <row r="38" spans="2:27" ht="15" customHeight="1">
      <c r="B38" s="366">
        <f t="shared" si="2"/>
        <v>5</v>
      </c>
      <c r="C38" s="367" t="str">
        <f t="shared" si="3"/>
        <v/>
      </c>
      <c r="D38" s="368"/>
      <c r="E38" s="369">
        <v>1</v>
      </c>
      <c r="F38" s="219" t="str">
        <f t="shared" si="4"/>
        <v/>
      </c>
      <c r="P38" s="110"/>
      <c r="Q38" s="112"/>
      <c r="Z38" s="90"/>
      <c r="AA38" s="90"/>
    </row>
    <row r="39" spans="2:27" ht="15" customHeight="1">
      <c r="B39" s="366">
        <f t="shared" si="2"/>
        <v>6</v>
      </c>
      <c r="C39" s="367" t="str">
        <f t="shared" si="3"/>
        <v/>
      </c>
      <c r="D39" s="368"/>
      <c r="E39" s="369">
        <v>1</v>
      </c>
      <c r="F39" s="219" t="str">
        <f t="shared" si="4"/>
        <v/>
      </c>
      <c r="P39" s="112"/>
      <c r="Q39" s="112"/>
      <c r="R39" s="108"/>
      <c r="S39" s="37"/>
      <c r="T39" s="108"/>
      <c r="U39" s="37" t="s">
        <v>55</v>
      </c>
      <c r="Y39" s="90"/>
      <c r="Z39" s="90"/>
      <c r="AA39" s="90"/>
    </row>
    <row r="40" spans="2:27" ht="15" customHeight="1">
      <c r="B40" s="366">
        <f t="shared" si="2"/>
        <v>7</v>
      </c>
      <c r="C40" s="367" t="str">
        <f t="shared" si="3"/>
        <v/>
      </c>
      <c r="D40" s="368"/>
      <c r="E40" s="369">
        <v>1</v>
      </c>
      <c r="F40" s="219" t="str">
        <f t="shared" si="4"/>
        <v/>
      </c>
      <c r="P40" s="112"/>
      <c r="Q40" s="110"/>
      <c r="R40" s="108"/>
      <c r="S40" s="108"/>
      <c r="T40" s="108"/>
      <c r="U40" s="108"/>
      <c r="Y40" s="90"/>
      <c r="Z40" s="90"/>
      <c r="AA40" s="90"/>
    </row>
    <row r="41" spans="2:27" ht="6" customHeight="1">
      <c r="B41" s="366"/>
      <c r="C41" s="370"/>
      <c r="D41" s="368"/>
      <c r="E41" s="371"/>
      <c r="P41" s="112"/>
      <c r="Q41" s="112"/>
      <c r="R41" s="37"/>
      <c r="S41" s="108"/>
      <c r="T41" s="37"/>
      <c r="U41" s="108"/>
      <c r="Y41" s="90"/>
      <c r="Z41" s="90"/>
      <c r="AA41" s="90"/>
    </row>
    <row r="42" spans="2:27" ht="15" customHeight="1">
      <c r="B42" s="562" t="s">
        <v>250</v>
      </c>
      <c r="C42" s="359"/>
      <c r="D42" s="360"/>
      <c r="E42" s="361"/>
      <c r="P42" s="112"/>
      <c r="Q42" s="112"/>
      <c r="R42" s="37"/>
      <c r="S42" s="108"/>
      <c r="T42" s="37"/>
      <c r="U42" s="108"/>
      <c r="Y42" s="90"/>
      <c r="Z42" s="90"/>
      <c r="AA42" s="90"/>
    </row>
    <row r="43" spans="2:27" ht="15" customHeight="1">
      <c r="B43" s="102" t="s">
        <v>210</v>
      </c>
      <c r="C43" s="102"/>
      <c r="D43" s="103"/>
      <c r="E43" s="103"/>
      <c r="P43" s="112"/>
      <c r="Q43" s="112"/>
      <c r="R43" s="37"/>
      <c r="S43" s="108"/>
      <c r="T43" s="37"/>
      <c r="U43" s="108"/>
      <c r="Y43" s="90"/>
      <c r="Z43" s="90"/>
      <c r="AA43" s="90"/>
    </row>
    <row r="44" spans="2:27" ht="15" customHeight="1">
      <c r="B44" s="475">
        <v>1</v>
      </c>
      <c r="C44" s="476" t="s">
        <v>302</v>
      </c>
      <c r="D44" s="477"/>
      <c r="E44" s="477"/>
      <c r="P44" s="112"/>
      <c r="Q44" s="112"/>
      <c r="R44" s="37"/>
      <c r="S44" s="108"/>
      <c r="T44" s="37"/>
      <c r="U44" s="108"/>
      <c r="Y44" s="90"/>
      <c r="Z44" s="90"/>
      <c r="AA44" s="90"/>
    </row>
    <row r="45" spans="2:27" ht="15" customHeight="1">
      <c r="B45" s="475">
        <f>B44+1</f>
        <v>2</v>
      </c>
      <c r="C45" s="476" t="s">
        <v>303</v>
      </c>
      <c r="D45" s="477"/>
      <c r="E45" s="477"/>
      <c r="P45" s="112"/>
      <c r="Q45" s="112"/>
      <c r="R45" s="37"/>
      <c r="S45" s="108"/>
      <c r="T45" s="37"/>
      <c r="U45" s="108"/>
      <c r="Y45" s="90"/>
      <c r="Z45" s="90"/>
      <c r="AA45" s="90"/>
    </row>
    <row r="46" spans="2:27" ht="15" customHeight="1">
      <c r="B46" s="475">
        <f t="shared" ref="B46:B93" si="5">B45+1</f>
        <v>3</v>
      </c>
      <c r="C46" s="476" t="s">
        <v>304</v>
      </c>
      <c r="D46" s="477"/>
      <c r="E46" s="477"/>
      <c r="P46" s="112"/>
      <c r="Q46" s="112"/>
      <c r="R46" s="37"/>
      <c r="S46" s="108"/>
      <c r="T46" s="37"/>
      <c r="U46" s="108"/>
      <c r="Y46" s="90"/>
      <c r="Z46" s="90"/>
      <c r="AA46" s="90"/>
    </row>
    <row r="47" spans="2:27" ht="15" customHeight="1">
      <c r="B47" s="475">
        <f t="shared" si="5"/>
        <v>4</v>
      </c>
      <c r="C47" s="476" t="s">
        <v>15</v>
      </c>
      <c r="D47" s="477"/>
      <c r="E47" s="477"/>
      <c r="P47" s="112"/>
      <c r="Q47" s="112"/>
      <c r="R47" s="37"/>
      <c r="S47" s="108"/>
      <c r="T47" s="37"/>
      <c r="U47" s="108"/>
      <c r="Y47" s="90"/>
      <c r="Z47" s="90"/>
      <c r="AA47" s="90"/>
    </row>
    <row r="48" spans="2:27" ht="15" customHeight="1">
      <c r="B48" s="475">
        <f t="shared" si="5"/>
        <v>5</v>
      </c>
      <c r="C48" s="476" t="s">
        <v>305</v>
      </c>
      <c r="D48" s="477"/>
      <c r="E48" s="477"/>
      <c r="P48" s="112"/>
      <c r="Q48" s="112"/>
      <c r="R48" s="37"/>
      <c r="S48" s="108"/>
      <c r="T48" s="37"/>
      <c r="U48" s="108"/>
      <c r="Y48" s="90"/>
      <c r="Z48" s="90"/>
      <c r="AA48" s="90"/>
    </row>
    <row r="49" spans="2:27" ht="15" customHeight="1">
      <c r="B49" s="475">
        <f t="shared" si="5"/>
        <v>6</v>
      </c>
      <c r="C49" s="476" t="s">
        <v>306</v>
      </c>
      <c r="D49" s="477"/>
      <c r="E49" s="477"/>
      <c r="P49" s="112"/>
      <c r="Q49" s="112"/>
      <c r="R49" s="37"/>
      <c r="S49" s="108"/>
      <c r="T49" s="37"/>
      <c r="U49" s="108"/>
      <c r="Y49" s="90"/>
      <c r="Z49" s="90"/>
      <c r="AA49" s="90"/>
    </row>
    <row r="50" spans="2:27" ht="15" customHeight="1">
      <c r="B50" s="475">
        <f t="shared" si="5"/>
        <v>7</v>
      </c>
      <c r="C50" s="476" t="s">
        <v>307</v>
      </c>
      <c r="D50" s="477"/>
      <c r="E50" s="477"/>
      <c r="P50" s="112"/>
      <c r="Q50" s="112"/>
      <c r="R50" s="37"/>
      <c r="S50" s="108"/>
      <c r="T50" s="37"/>
      <c r="U50" s="108"/>
      <c r="Y50" s="90"/>
      <c r="Z50" s="90"/>
      <c r="AA50" s="90"/>
    </row>
    <row r="51" spans="2:27" ht="15" customHeight="1">
      <c r="B51" s="475">
        <f t="shared" si="5"/>
        <v>8</v>
      </c>
      <c r="C51" s="476" t="s">
        <v>308</v>
      </c>
      <c r="D51" s="477"/>
      <c r="E51" s="477"/>
      <c r="P51" s="112"/>
      <c r="Q51" s="112"/>
      <c r="R51" s="37"/>
      <c r="S51" s="108"/>
      <c r="T51" s="37"/>
      <c r="U51" s="108"/>
      <c r="Y51" s="90"/>
      <c r="Z51" s="90"/>
      <c r="AA51" s="90"/>
    </row>
    <row r="52" spans="2:27" ht="15" customHeight="1">
      <c r="B52" s="475">
        <f t="shared" si="5"/>
        <v>9</v>
      </c>
      <c r="C52" s="476" t="s">
        <v>309</v>
      </c>
      <c r="D52" s="477"/>
      <c r="E52" s="477"/>
      <c r="P52" s="112"/>
      <c r="Q52" s="112"/>
      <c r="R52" s="37"/>
      <c r="S52" s="108"/>
      <c r="T52" s="37"/>
      <c r="U52" s="108"/>
      <c r="Y52" s="90"/>
      <c r="Z52" s="90"/>
      <c r="AA52" s="90"/>
    </row>
    <row r="53" spans="2:27" ht="15" customHeight="1">
      <c r="B53" s="475">
        <f t="shared" si="5"/>
        <v>10</v>
      </c>
      <c r="C53" s="476"/>
      <c r="D53" s="477"/>
      <c r="E53" s="477"/>
      <c r="P53" s="112"/>
      <c r="Q53" s="112"/>
      <c r="R53" s="37"/>
      <c r="S53" s="108"/>
      <c r="T53" s="37"/>
      <c r="U53" s="108"/>
      <c r="Y53" s="90"/>
      <c r="Z53" s="90"/>
      <c r="AA53" s="90"/>
    </row>
    <row r="54" spans="2:27" ht="15" customHeight="1">
      <c r="B54" s="475">
        <f t="shared" si="5"/>
        <v>11</v>
      </c>
      <c r="C54" s="476"/>
      <c r="D54" s="477"/>
      <c r="E54" s="477"/>
      <c r="P54" s="112"/>
      <c r="Q54" s="112"/>
      <c r="R54" s="37"/>
      <c r="S54" s="108"/>
      <c r="T54" s="37"/>
      <c r="U54" s="108"/>
      <c r="Y54" s="90"/>
      <c r="Z54" s="90"/>
      <c r="AA54" s="90"/>
    </row>
    <row r="55" spans="2:27" ht="15" customHeight="1">
      <c r="B55" s="475">
        <f t="shared" si="5"/>
        <v>12</v>
      </c>
      <c r="C55" s="476"/>
      <c r="D55" s="477"/>
      <c r="E55" s="477"/>
      <c r="P55" s="112"/>
      <c r="Q55" s="112"/>
      <c r="R55" s="37"/>
      <c r="S55" s="108"/>
      <c r="T55" s="37"/>
      <c r="U55" s="108"/>
      <c r="Y55" s="90"/>
      <c r="Z55" s="90"/>
      <c r="AA55" s="90"/>
    </row>
    <row r="56" spans="2:27" ht="15" customHeight="1">
      <c r="B56" s="475">
        <f t="shared" si="5"/>
        <v>13</v>
      </c>
      <c r="C56" s="476"/>
      <c r="D56" s="477"/>
      <c r="E56" s="477"/>
      <c r="P56" s="112"/>
      <c r="Q56" s="112"/>
      <c r="R56" s="37"/>
      <c r="S56" s="108"/>
      <c r="T56" s="37"/>
      <c r="U56" s="108"/>
      <c r="Y56" s="90"/>
      <c r="Z56" s="90"/>
      <c r="AA56" s="90"/>
    </row>
    <row r="57" spans="2:27" ht="15" customHeight="1">
      <c r="B57" s="475">
        <f t="shared" si="5"/>
        <v>14</v>
      </c>
      <c r="C57" s="476"/>
      <c r="D57" s="477"/>
      <c r="E57" s="477"/>
      <c r="P57" s="112"/>
      <c r="Q57" s="112"/>
      <c r="R57" s="37"/>
      <c r="S57" s="108"/>
      <c r="T57" s="37"/>
      <c r="U57" s="108"/>
      <c r="Y57" s="90"/>
      <c r="Z57" s="90"/>
      <c r="AA57" s="90"/>
    </row>
    <row r="58" spans="2:27" ht="15" customHeight="1">
      <c r="B58" s="475">
        <f t="shared" si="5"/>
        <v>15</v>
      </c>
      <c r="C58" s="476"/>
      <c r="D58" s="477"/>
      <c r="E58" s="477"/>
      <c r="P58" s="112"/>
      <c r="Q58" s="112"/>
      <c r="R58" s="37"/>
      <c r="S58" s="108"/>
      <c r="T58" s="37"/>
      <c r="U58" s="108"/>
      <c r="Y58" s="90"/>
      <c r="Z58" s="90"/>
      <c r="AA58" s="90"/>
    </row>
    <row r="59" spans="2:27" ht="15" customHeight="1">
      <c r="B59" s="475">
        <f t="shared" si="5"/>
        <v>16</v>
      </c>
      <c r="C59" s="476"/>
      <c r="D59" s="477"/>
      <c r="E59" s="477"/>
      <c r="P59" s="112"/>
      <c r="Q59" s="112"/>
      <c r="R59" s="37"/>
      <c r="S59" s="108"/>
      <c r="T59" s="37"/>
      <c r="U59" s="108"/>
      <c r="Y59" s="90"/>
      <c r="Z59" s="90"/>
      <c r="AA59" s="90"/>
    </row>
    <row r="60" spans="2:27" ht="15" customHeight="1">
      <c r="B60" s="475">
        <f t="shared" si="5"/>
        <v>17</v>
      </c>
      <c r="C60" s="476"/>
      <c r="D60" s="477"/>
      <c r="E60" s="477"/>
      <c r="P60" s="112"/>
      <c r="Q60" s="112"/>
      <c r="R60" s="37"/>
      <c r="S60" s="108"/>
      <c r="T60" s="37"/>
      <c r="U60" s="108"/>
      <c r="Y60" s="90"/>
      <c r="Z60" s="90"/>
      <c r="AA60" s="90"/>
    </row>
    <row r="61" spans="2:27" ht="15" customHeight="1">
      <c r="B61" s="475">
        <f t="shared" si="5"/>
        <v>18</v>
      </c>
      <c r="C61" s="476"/>
      <c r="D61" s="477"/>
      <c r="E61" s="477"/>
      <c r="P61" s="112"/>
      <c r="Q61" s="112"/>
      <c r="R61" s="37"/>
      <c r="S61" s="108"/>
      <c r="T61" s="37"/>
      <c r="U61" s="108"/>
      <c r="Y61" s="90"/>
      <c r="Z61" s="90"/>
      <c r="AA61" s="90"/>
    </row>
    <row r="62" spans="2:27" ht="15" customHeight="1">
      <c r="B62" s="475">
        <f t="shared" si="5"/>
        <v>19</v>
      </c>
      <c r="C62" s="476"/>
      <c r="D62" s="477"/>
      <c r="E62" s="477"/>
      <c r="P62" s="112"/>
      <c r="Q62" s="112"/>
      <c r="R62" s="37"/>
      <c r="S62" s="108"/>
      <c r="T62" s="37"/>
      <c r="U62" s="108"/>
      <c r="Y62" s="90"/>
      <c r="Z62" s="90"/>
      <c r="AA62" s="90"/>
    </row>
    <row r="63" spans="2:27" ht="15" customHeight="1">
      <c r="B63" s="475">
        <f t="shared" si="5"/>
        <v>20</v>
      </c>
      <c r="C63" s="476"/>
      <c r="D63" s="477"/>
      <c r="E63" s="477"/>
      <c r="P63" s="112"/>
      <c r="Q63" s="112"/>
      <c r="R63" s="37"/>
      <c r="S63" s="108"/>
      <c r="T63" s="37"/>
      <c r="U63" s="108"/>
      <c r="Y63" s="90"/>
      <c r="Z63" s="90"/>
      <c r="AA63" s="90"/>
    </row>
    <row r="64" spans="2:27" ht="15" customHeight="1">
      <c r="B64" s="475">
        <f t="shared" si="5"/>
        <v>21</v>
      </c>
      <c r="C64" s="476"/>
      <c r="D64" s="477"/>
      <c r="E64" s="477"/>
      <c r="P64" s="112"/>
      <c r="Q64" s="112"/>
      <c r="R64" s="37"/>
      <c r="S64" s="108"/>
      <c r="T64" s="37"/>
      <c r="U64" s="108"/>
      <c r="Y64" s="90"/>
      <c r="Z64" s="90"/>
      <c r="AA64" s="90"/>
    </row>
    <row r="65" spans="2:27" ht="15" customHeight="1">
      <c r="B65" s="475">
        <f t="shared" si="5"/>
        <v>22</v>
      </c>
      <c r="C65" s="476"/>
      <c r="D65" s="477"/>
      <c r="E65" s="477"/>
      <c r="P65" s="112"/>
      <c r="Q65" s="112"/>
      <c r="R65" s="37"/>
      <c r="S65" s="108"/>
      <c r="T65" s="37"/>
      <c r="U65" s="108"/>
      <c r="Y65" s="90"/>
      <c r="Z65" s="90"/>
      <c r="AA65" s="90"/>
    </row>
    <row r="66" spans="2:27" ht="15" customHeight="1">
      <c r="B66" s="475">
        <f t="shared" si="5"/>
        <v>23</v>
      </c>
      <c r="C66" s="476"/>
      <c r="D66" s="477"/>
      <c r="E66" s="477"/>
      <c r="P66" s="112"/>
      <c r="Q66" s="112"/>
      <c r="R66" s="37"/>
      <c r="S66" s="108"/>
      <c r="T66" s="37"/>
      <c r="U66" s="108"/>
      <c r="Y66" s="90"/>
      <c r="Z66" s="90"/>
      <c r="AA66" s="90"/>
    </row>
    <row r="67" spans="2:27" ht="15" customHeight="1">
      <c r="B67" s="475">
        <f>B66+1</f>
        <v>24</v>
      </c>
      <c r="C67" s="476"/>
      <c r="D67" s="477"/>
      <c r="E67" s="477"/>
      <c r="P67" s="112"/>
      <c r="Q67" s="112"/>
      <c r="R67" s="37"/>
      <c r="S67" s="108"/>
      <c r="T67" s="37"/>
      <c r="U67" s="108"/>
      <c r="Y67" s="90"/>
      <c r="Z67" s="90"/>
      <c r="AA67" s="90"/>
    </row>
    <row r="68" spans="2:27" ht="15" customHeight="1">
      <c r="B68" s="475">
        <f t="shared" si="5"/>
        <v>25</v>
      </c>
      <c r="C68" s="476"/>
      <c r="D68" s="477"/>
      <c r="E68" s="477"/>
      <c r="P68" s="112"/>
      <c r="Q68" s="112"/>
      <c r="R68" s="37"/>
      <c r="S68" s="108"/>
      <c r="T68" s="37"/>
      <c r="U68" s="108"/>
      <c r="Y68" s="90"/>
      <c r="Z68" s="90"/>
      <c r="AA68" s="90"/>
    </row>
    <row r="69" spans="2:27" ht="15" customHeight="1">
      <c r="B69" s="475">
        <f t="shared" si="5"/>
        <v>26</v>
      </c>
      <c r="C69" s="476"/>
      <c r="D69" s="477"/>
      <c r="E69" s="477"/>
      <c r="P69" s="112"/>
      <c r="Q69" s="112"/>
      <c r="R69" s="37"/>
      <c r="S69" s="108"/>
      <c r="T69" s="37"/>
      <c r="U69" s="108"/>
      <c r="Y69" s="90"/>
      <c r="Z69" s="90"/>
      <c r="AA69" s="90"/>
    </row>
    <row r="70" spans="2:27" ht="15" customHeight="1">
      <c r="B70" s="475">
        <f t="shared" si="5"/>
        <v>27</v>
      </c>
      <c r="C70" s="476"/>
      <c r="D70" s="477"/>
      <c r="E70" s="477"/>
      <c r="P70" s="112"/>
      <c r="Q70" s="112"/>
      <c r="R70" s="37"/>
      <c r="S70" s="108"/>
      <c r="T70" s="37"/>
      <c r="U70" s="108"/>
      <c r="Y70" s="90"/>
      <c r="Z70" s="90"/>
      <c r="AA70" s="90"/>
    </row>
    <row r="71" spans="2:27" ht="15" customHeight="1">
      <c r="B71" s="475">
        <f t="shared" si="5"/>
        <v>28</v>
      </c>
      <c r="C71" s="476"/>
      <c r="D71" s="477"/>
      <c r="E71" s="477"/>
      <c r="P71" s="112"/>
      <c r="Q71" s="112"/>
      <c r="R71" s="37"/>
      <c r="S71" s="108"/>
      <c r="T71" s="37"/>
      <c r="U71" s="108"/>
      <c r="Y71" s="90"/>
      <c r="Z71" s="90"/>
      <c r="AA71" s="90"/>
    </row>
    <row r="72" spans="2:27" ht="15" customHeight="1">
      <c r="B72" s="475">
        <f t="shared" si="5"/>
        <v>29</v>
      </c>
      <c r="C72" s="476"/>
      <c r="D72" s="477"/>
      <c r="E72" s="477"/>
      <c r="P72" s="112"/>
      <c r="Q72" s="112"/>
      <c r="R72" s="37"/>
      <c r="S72" s="108"/>
      <c r="T72" s="37"/>
      <c r="U72" s="108"/>
      <c r="Y72" s="90"/>
      <c r="Z72" s="90"/>
      <c r="AA72" s="90"/>
    </row>
    <row r="73" spans="2:27" ht="15" customHeight="1">
      <c r="B73" s="475">
        <f t="shared" si="5"/>
        <v>30</v>
      </c>
      <c r="C73" s="476"/>
      <c r="D73" s="477"/>
      <c r="E73" s="477"/>
      <c r="P73" s="112"/>
      <c r="Q73" s="112"/>
      <c r="R73" s="37"/>
      <c r="S73" s="108"/>
      <c r="T73" s="37"/>
      <c r="U73" s="108"/>
      <c r="Y73" s="90"/>
      <c r="Z73" s="90"/>
      <c r="AA73" s="90"/>
    </row>
    <row r="74" spans="2:27" ht="15" customHeight="1">
      <c r="B74" s="475">
        <f t="shared" si="5"/>
        <v>31</v>
      </c>
      <c r="C74" s="476"/>
      <c r="D74" s="477"/>
      <c r="E74" s="477"/>
      <c r="P74" s="112"/>
      <c r="Q74" s="112"/>
      <c r="R74" s="37"/>
      <c r="S74" s="108"/>
      <c r="T74" s="37"/>
      <c r="U74" s="108"/>
      <c r="Y74" s="90"/>
      <c r="Z74" s="90"/>
      <c r="AA74" s="90"/>
    </row>
    <row r="75" spans="2:27" ht="15" customHeight="1">
      <c r="B75" s="475">
        <f t="shared" si="5"/>
        <v>32</v>
      </c>
      <c r="C75" s="476"/>
      <c r="D75" s="477"/>
      <c r="E75" s="477"/>
      <c r="P75" s="112"/>
      <c r="Q75" s="112"/>
      <c r="R75" s="37"/>
      <c r="S75" s="108"/>
      <c r="T75" s="37"/>
      <c r="U75" s="108"/>
      <c r="Y75" s="90"/>
      <c r="Z75" s="90"/>
      <c r="AA75" s="90"/>
    </row>
    <row r="76" spans="2:27" ht="15" customHeight="1">
      <c r="B76" s="475">
        <f t="shared" si="5"/>
        <v>33</v>
      </c>
      <c r="C76" s="476"/>
      <c r="D76" s="477"/>
      <c r="E76" s="477"/>
      <c r="P76" s="112"/>
      <c r="Q76" s="112"/>
      <c r="R76" s="37"/>
      <c r="S76" s="108"/>
      <c r="T76" s="37"/>
      <c r="U76" s="108"/>
      <c r="Y76" s="90"/>
      <c r="Z76" s="90"/>
      <c r="AA76" s="90"/>
    </row>
    <row r="77" spans="2:27" ht="15" customHeight="1">
      <c r="B77" s="475">
        <f t="shared" si="5"/>
        <v>34</v>
      </c>
      <c r="C77" s="476"/>
      <c r="D77" s="477"/>
      <c r="E77" s="477"/>
      <c r="P77" s="112"/>
      <c r="Q77" s="112"/>
      <c r="R77" s="37"/>
      <c r="S77" s="108"/>
      <c r="T77" s="37"/>
      <c r="U77" s="108"/>
      <c r="Y77" s="90"/>
      <c r="Z77" s="90"/>
      <c r="AA77" s="90"/>
    </row>
    <row r="78" spans="2:27" ht="15" customHeight="1">
      <c r="B78" s="475">
        <f t="shared" si="5"/>
        <v>35</v>
      </c>
      <c r="C78" s="476"/>
      <c r="D78" s="477"/>
      <c r="E78" s="477"/>
      <c r="P78" s="112"/>
      <c r="Q78" s="112"/>
      <c r="R78" s="37"/>
      <c r="S78" s="108"/>
      <c r="T78" s="37"/>
      <c r="U78" s="108"/>
      <c r="Y78" s="90"/>
      <c r="Z78" s="90"/>
      <c r="AA78" s="90"/>
    </row>
    <row r="79" spans="2:27" ht="15" customHeight="1">
      <c r="B79" s="475">
        <f t="shared" si="5"/>
        <v>36</v>
      </c>
      <c r="C79" s="476"/>
      <c r="D79" s="477"/>
      <c r="E79" s="477"/>
      <c r="P79" s="112"/>
      <c r="Q79" s="112"/>
      <c r="R79" s="37"/>
      <c r="S79" s="108"/>
      <c r="T79" s="37"/>
      <c r="U79" s="108"/>
      <c r="Y79" s="90"/>
      <c r="Z79" s="90"/>
      <c r="AA79" s="90"/>
    </row>
    <row r="80" spans="2:27" ht="15" customHeight="1">
      <c r="B80" s="475">
        <f>B79+1</f>
        <v>37</v>
      </c>
      <c r="C80" s="476"/>
      <c r="D80" s="477"/>
      <c r="E80" s="477"/>
      <c r="P80" s="112"/>
      <c r="Q80" s="112"/>
      <c r="R80" s="37"/>
      <c r="S80" s="108"/>
      <c r="T80" s="37"/>
      <c r="U80" s="108"/>
      <c r="Y80" s="90"/>
      <c r="Z80" s="90"/>
      <c r="AA80" s="90"/>
    </row>
    <row r="81" spans="2:27" ht="15" customHeight="1">
      <c r="B81" s="475">
        <f t="shared" si="5"/>
        <v>38</v>
      </c>
      <c r="C81" s="476"/>
      <c r="D81" s="477"/>
      <c r="E81" s="477"/>
      <c r="P81" s="112"/>
      <c r="Q81" s="112"/>
      <c r="R81" s="37"/>
      <c r="S81" s="108"/>
      <c r="T81" s="37"/>
      <c r="U81" s="108"/>
      <c r="Y81" s="90"/>
      <c r="Z81" s="90"/>
      <c r="AA81" s="90"/>
    </row>
    <row r="82" spans="2:27" ht="15" customHeight="1">
      <c r="B82" s="475">
        <f t="shared" si="5"/>
        <v>39</v>
      </c>
      <c r="C82" s="476"/>
      <c r="D82" s="477"/>
      <c r="E82" s="477"/>
      <c r="P82" s="112"/>
      <c r="Q82" s="112"/>
      <c r="R82" s="37"/>
      <c r="S82" s="108"/>
      <c r="T82" s="37"/>
      <c r="U82" s="108"/>
      <c r="Y82" s="90"/>
      <c r="Z82" s="90"/>
      <c r="AA82" s="90"/>
    </row>
    <row r="83" spans="2:27" ht="15" customHeight="1">
      <c r="B83" s="475">
        <f>B82+1</f>
        <v>40</v>
      </c>
      <c r="C83" s="476"/>
      <c r="D83" s="477"/>
      <c r="E83" s="477"/>
      <c r="P83" s="112"/>
      <c r="Q83" s="112"/>
      <c r="R83" s="37"/>
      <c r="S83" s="108"/>
      <c r="T83" s="37"/>
      <c r="U83" s="108"/>
      <c r="Y83" s="90"/>
      <c r="Z83" s="90"/>
      <c r="AA83" s="90"/>
    </row>
    <row r="84" spans="2:27" ht="15" customHeight="1">
      <c r="B84" s="475">
        <f t="shared" si="5"/>
        <v>41</v>
      </c>
      <c r="C84" s="476"/>
      <c r="D84" s="477"/>
      <c r="E84" s="477"/>
      <c r="P84" s="112"/>
      <c r="Q84" s="112"/>
      <c r="R84" s="37"/>
      <c r="S84" s="108"/>
      <c r="T84" s="37"/>
      <c r="U84" s="108"/>
      <c r="Y84" s="90"/>
      <c r="Z84" s="90"/>
      <c r="AA84" s="90"/>
    </row>
    <row r="85" spans="2:27" ht="15" customHeight="1">
      <c r="B85" s="475">
        <f t="shared" si="5"/>
        <v>42</v>
      </c>
      <c r="C85" s="476"/>
      <c r="D85" s="477"/>
      <c r="E85" s="477"/>
      <c r="P85" s="112"/>
      <c r="Q85" s="112"/>
      <c r="R85" s="37"/>
      <c r="S85" s="108"/>
      <c r="T85" s="37"/>
      <c r="U85" s="108"/>
      <c r="Y85" s="90"/>
      <c r="Z85" s="90"/>
      <c r="AA85" s="90"/>
    </row>
    <row r="86" spans="2:27" ht="15" customHeight="1">
      <c r="B86" s="475">
        <f t="shared" si="5"/>
        <v>43</v>
      </c>
      <c r="C86" s="476"/>
      <c r="D86" s="477"/>
      <c r="E86" s="477"/>
      <c r="P86" s="112"/>
      <c r="Q86" s="112"/>
      <c r="R86" s="37"/>
      <c r="S86" s="108"/>
      <c r="T86" s="37"/>
      <c r="U86" s="108"/>
      <c r="Y86" s="90"/>
      <c r="Z86" s="90"/>
      <c r="AA86" s="90"/>
    </row>
    <row r="87" spans="2:27" ht="15" customHeight="1">
      <c r="B87" s="475">
        <f t="shared" si="5"/>
        <v>44</v>
      </c>
      <c r="C87" s="476"/>
      <c r="D87" s="477"/>
      <c r="E87" s="477"/>
      <c r="P87" s="112"/>
      <c r="Q87" s="112"/>
      <c r="R87" s="37"/>
      <c r="S87" s="108"/>
      <c r="T87" s="37"/>
      <c r="U87" s="108"/>
      <c r="Y87" s="90"/>
      <c r="Z87" s="90"/>
      <c r="AA87" s="90"/>
    </row>
    <row r="88" spans="2:27" ht="15" customHeight="1">
      <c r="B88" s="475">
        <f>B87+1</f>
        <v>45</v>
      </c>
      <c r="C88" s="476"/>
      <c r="D88" s="477"/>
      <c r="E88" s="477"/>
      <c r="P88" s="112"/>
      <c r="Q88" s="112"/>
      <c r="R88" s="37"/>
      <c r="S88" s="108"/>
      <c r="T88" s="37"/>
      <c r="U88" s="108"/>
      <c r="Y88" s="90"/>
      <c r="Z88" s="90"/>
      <c r="AA88" s="90"/>
    </row>
    <row r="89" spans="2:27" ht="15" customHeight="1">
      <c r="B89" s="475">
        <f t="shared" si="5"/>
        <v>46</v>
      </c>
      <c r="C89" s="476"/>
      <c r="D89" s="477"/>
      <c r="E89" s="477"/>
      <c r="P89" s="112"/>
      <c r="Q89" s="112"/>
      <c r="R89" s="37"/>
      <c r="S89" s="108"/>
      <c r="T89" s="37"/>
      <c r="U89" s="108"/>
      <c r="Y89" s="90"/>
      <c r="Z89" s="90"/>
      <c r="AA89" s="90"/>
    </row>
    <row r="90" spans="2:27" ht="15" customHeight="1">
      <c r="B90" s="475">
        <f t="shared" si="5"/>
        <v>47</v>
      </c>
      <c r="C90" s="476"/>
      <c r="D90" s="477"/>
      <c r="E90" s="477"/>
      <c r="P90" s="112"/>
      <c r="Q90" s="112"/>
      <c r="R90" s="37"/>
      <c r="S90" s="108"/>
      <c r="T90" s="37"/>
      <c r="U90" s="108"/>
      <c r="Y90" s="90"/>
      <c r="Z90" s="90"/>
      <c r="AA90" s="90"/>
    </row>
    <row r="91" spans="2:27" ht="15" customHeight="1">
      <c r="B91" s="475">
        <f t="shared" si="5"/>
        <v>48</v>
      </c>
      <c r="C91" s="476"/>
      <c r="D91" s="477"/>
      <c r="E91" s="477"/>
      <c r="P91" s="112"/>
      <c r="Q91" s="112"/>
      <c r="R91" s="37"/>
      <c r="S91" s="108"/>
      <c r="T91" s="37"/>
      <c r="U91" s="108"/>
      <c r="Y91" s="90"/>
      <c r="Z91" s="90"/>
      <c r="AA91" s="90"/>
    </row>
    <row r="92" spans="2:27" ht="15" customHeight="1">
      <c r="B92" s="475">
        <f>B91+1</f>
        <v>49</v>
      </c>
      <c r="C92" s="476"/>
      <c r="D92" s="477"/>
      <c r="E92" s="477"/>
      <c r="P92" s="112"/>
      <c r="Q92" s="112"/>
      <c r="R92" s="37"/>
      <c r="S92" s="108"/>
      <c r="T92" s="37"/>
      <c r="U92" s="108"/>
      <c r="Y92" s="90"/>
      <c r="Z92" s="90"/>
      <c r="AA92" s="90"/>
    </row>
    <row r="93" spans="2:27" ht="15" customHeight="1">
      <c r="B93" s="475">
        <f t="shared" si="5"/>
        <v>50</v>
      </c>
      <c r="C93" s="476"/>
      <c r="D93" s="477"/>
      <c r="E93" s="477"/>
      <c r="P93" s="112"/>
      <c r="Q93" s="112"/>
      <c r="R93" s="37"/>
      <c r="S93" s="108"/>
      <c r="T93" s="37"/>
      <c r="U93" s="108"/>
      <c r="Y93" s="90"/>
      <c r="Z93" s="90"/>
      <c r="AA93" s="90"/>
    </row>
    <row r="94" spans="2:27">
      <c r="B94" s="673" t="s">
        <v>126</v>
      </c>
      <c r="C94" s="673"/>
      <c r="D94" s="674"/>
      <c r="E94" s="675"/>
      <c r="P94" s="113"/>
      <c r="S94" s="37"/>
      <c r="T94" s="113"/>
      <c r="U94" s="37" t="s">
        <v>55</v>
      </c>
      <c r="Y94" s="90"/>
      <c r="Z94" s="90"/>
      <c r="AA94" s="90"/>
    </row>
    <row r="95" spans="2:27" ht="15" customHeight="1">
      <c r="B95" s="96" t="s">
        <v>211</v>
      </c>
      <c r="C95" s="30"/>
      <c r="D95" s="96" t="s">
        <v>143</v>
      </c>
      <c r="S95" s="113"/>
      <c r="T95" s="113"/>
      <c r="U95" s="113"/>
      <c r="Y95" s="90"/>
      <c r="Z95" s="90"/>
      <c r="AA95" s="90"/>
    </row>
    <row r="96" spans="2:27" ht="6" customHeight="1">
      <c r="B96" s="676"/>
      <c r="C96" s="677"/>
      <c r="D96" s="676"/>
      <c r="E96" s="677"/>
      <c r="P96" s="113"/>
      <c r="S96" s="113"/>
      <c r="T96" s="1"/>
      <c r="U96" s="113"/>
      <c r="Y96" s="90"/>
      <c r="Z96" s="90"/>
      <c r="AA96" s="90"/>
    </row>
    <row r="97" spans="1:34" ht="15" customHeight="1">
      <c r="B97" s="678">
        <v>1</v>
      </c>
      <c r="C97" s="679" t="s">
        <v>74</v>
      </c>
      <c r="D97" s="680"/>
      <c r="E97" s="681">
        <v>4</v>
      </c>
      <c r="F97" s="217"/>
      <c r="P97" s="78"/>
      <c r="S97" s="1"/>
      <c r="T97" s="1"/>
      <c r="U97" s="113"/>
      <c r="Y97" s="90"/>
      <c r="Z97" s="90"/>
      <c r="AA97" s="90"/>
    </row>
    <row r="98" spans="1:34" ht="15" customHeight="1">
      <c r="B98" s="678">
        <f>B97+1</f>
        <v>2</v>
      </c>
      <c r="C98" s="679" t="s">
        <v>271</v>
      </c>
      <c r="D98" s="680"/>
      <c r="E98" s="681">
        <v>5</v>
      </c>
      <c r="F98" s="33"/>
      <c r="P98" s="78"/>
      <c r="S98" s="1"/>
      <c r="T98" s="1"/>
      <c r="U98" s="113"/>
      <c r="Y98" s="90"/>
      <c r="Z98" s="90"/>
      <c r="AA98" s="90"/>
    </row>
    <row r="99" spans="1:34" ht="15" customHeight="1">
      <c r="B99" s="678">
        <f>B98+1</f>
        <v>3</v>
      </c>
      <c r="C99" s="679" t="s">
        <v>75</v>
      </c>
      <c r="D99" s="680"/>
      <c r="E99" s="681">
        <v>9</v>
      </c>
      <c r="F99" s="37" t="s">
        <v>55</v>
      </c>
      <c r="P99" s="78"/>
      <c r="S99" s="1"/>
      <c r="T99" s="1"/>
      <c r="U99" s="113"/>
      <c r="Y99" s="90"/>
      <c r="Z99" s="90"/>
      <c r="AA99" s="90"/>
      <c r="AE99" s="111"/>
      <c r="AF99" s="111"/>
      <c r="AG99" s="111"/>
      <c r="AH99" s="111"/>
    </row>
    <row r="100" spans="1:34" ht="15" customHeight="1">
      <c r="B100" s="678">
        <f>B99+1</f>
        <v>4</v>
      </c>
      <c r="C100" s="679" t="s">
        <v>76</v>
      </c>
      <c r="D100" s="680"/>
      <c r="E100" s="681">
        <v>21</v>
      </c>
      <c r="F100" s="38" t="s">
        <v>55</v>
      </c>
      <c r="P100" s="111"/>
      <c r="S100" s="1"/>
      <c r="T100" s="1"/>
      <c r="U100" s="37" t="s">
        <v>55</v>
      </c>
      <c r="Y100" s="90"/>
      <c r="Z100" s="90"/>
      <c r="AA100" s="90"/>
      <c r="AE100" s="111"/>
      <c r="AF100" s="111"/>
      <c r="AG100" s="111"/>
      <c r="AH100" s="111"/>
    </row>
    <row r="101" spans="1:34" ht="15" customHeight="1">
      <c r="B101" s="678">
        <f>B100+1</f>
        <v>5</v>
      </c>
      <c r="C101" s="679" t="s">
        <v>77</v>
      </c>
      <c r="D101" s="682">
        <v>1</v>
      </c>
      <c r="E101" s="683">
        <v>13</v>
      </c>
      <c r="F101" s="40"/>
      <c r="G101" s="33"/>
      <c r="H101" s="33"/>
      <c r="I101" s="33"/>
      <c r="J101" s="33"/>
      <c r="K101" s="33"/>
      <c r="L101" s="33"/>
      <c r="M101" s="33"/>
      <c r="N101" s="111"/>
      <c r="O101" s="111"/>
      <c r="P101" s="111"/>
      <c r="S101" s="1"/>
      <c r="T101" s="18"/>
      <c r="Y101" s="90"/>
      <c r="Z101" s="90"/>
      <c r="AA101" s="90"/>
      <c r="AE101" s="111"/>
      <c r="AF101" s="111"/>
      <c r="AG101" s="111"/>
      <c r="AH101" s="111"/>
    </row>
    <row r="102" spans="1:34" ht="6" customHeight="1">
      <c r="B102" s="684"/>
      <c r="C102" s="685"/>
      <c r="D102" s="686"/>
      <c r="E102" s="686"/>
      <c r="F102" s="40"/>
      <c r="G102" s="33"/>
      <c r="H102" s="33"/>
      <c r="I102" s="33"/>
      <c r="J102" s="33"/>
      <c r="K102" s="33"/>
      <c r="L102" s="33"/>
      <c r="M102" s="33"/>
      <c r="N102" s="111"/>
      <c r="O102" s="111"/>
      <c r="P102" s="111"/>
      <c r="Q102" s="108"/>
      <c r="R102" s="99"/>
      <c r="S102" s="18"/>
      <c r="T102" s="1"/>
      <c r="Y102" s="90"/>
      <c r="Z102" s="90"/>
      <c r="AA102" s="90"/>
      <c r="AE102" s="111"/>
      <c r="AF102" s="111"/>
      <c r="AG102" s="111"/>
      <c r="AH102" s="111"/>
    </row>
    <row r="103" spans="1:34">
      <c r="B103" s="220" t="s">
        <v>203</v>
      </c>
      <c r="C103" s="221"/>
      <c r="D103" s="221"/>
      <c r="E103" s="222"/>
      <c r="F103" s="852" t="str">
        <f>IF(E106=100%,"USERS CAN SELECT THE PERCENTAGE OF TOTAL OVERHEAD COSTS TO BE ALLOCATED TO CORE OVERHEAD FROM THE DROP DOWN MENU OR ENTER CORE OVERHEAD COSTS MANUALLY IN 'CORE COST SUMMARY/INPUT' SHEET","")</f>
        <v/>
      </c>
      <c r="G103" s="853"/>
      <c r="H103" s="853"/>
      <c r="I103" s="853"/>
      <c r="J103" s="41"/>
      <c r="K103" s="88"/>
      <c r="L103" s="86"/>
      <c r="M103" s="86"/>
      <c r="N103" s="37"/>
      <c r="O103" s="37"/>
      <c r="Q103" s="37"/>
      <c r="R103" s="99"/>
      <c r="S103" s="1"/>
      <c r="T103" s="1"/>
      <c r="Y103" s="90"/>
      <c r="Z103" s="90"/>
      <c r="AA103" s="90"/>
      <c r="AE103" s="111"/>
      <c r="AF103" s="111"/>
      <c r="AG103" s="111"/>
      <c r="AH103" s="111"/>
    </row>
    <row r="104" spans="1:34" ht="15" customHeight="1">
      <c r="B104" s="372" t="s">
        <v>212</v>
      </c>
      <c r="C104" s="373"/>
      <c r="D104" s="656"/>
      <c r="E104" s="374"/>
      <c r="F104" s="853"/>
      <c r="G104" s="853"/>
      <c r="H104" s="853"/>
      <c r="I104" s="853"/>
      <c r="J104" s="41"/>
      <c r="K104" s="88"/>
      <c r="L104" s="87"/>
      <c r="M104" s="87"/>
      <c r="N104" s="114"/>
      <c r="O104" s="114"/>
      <c r="Q104" s="113"/>
      <c r="R104" s="99"/>
      <c r="S104" s="1"/>
      <c r="T104" s="1"/>
      <c r="Y104" s="90"/>
      <c r="Z104" s="90"/>
      <c r="AA104" s="90"/>
      <c r="AE104" s="111"/>
      <c r="AF104" s="111"/>
      <c r="AG104" s="111"/>
      <c r="AH104" s="111"/>
    </row>
    <row r="105" spans="1:34" ht="6" customHeight="1">
      <c r="B105" s="381"/>
      <c r="C105" s="382"/>
      <c r="D105" s="383"/>
      <c r="E105" s="383"/>
      <c r="F105" s="853"/>
      <c r="G105" s="853"/>
      <c r="H105" s="853"/>
      <c r="I105" s="853"/>
      <c r="J105" s="41"/>
      <c r="K105" s="88"/>
      <c r="L105" s="79"/>
      <c r="M105" s="79"/>
      <c r="N105" s="112"/>
      <c r="O105" s="112"/>
      <c r="Q105" s="113"/>
      <c r="R105" s="99"/>
      <c r="S105" s="1"/>
      <c r="T105" s="1"/>
      <c r="Y105" s="90"/>
      <c r="Z105" s="90"/>
      <c r="AA105" s="90"/>
      <c r="AE105" s="111"/>
      <c r="AF105" s="111"/>
      <c r="AG105" s="111"/>
      <c r="AH105" s="111"/>
    </row>
    <row r="106" spans="1:34">
      <c r="B106" s="387">
        <v>1</v>
      </c>
      <c r="C106" s="384" t="s">
        <v>220</v>
      </c>
      <c r="D106" s="385"/>
      <c r="E106" s="386">
        <v>21</v>
      </c>
      <c r="F106" s="853"/>
      <c r="G106" s="853"/>
      <c r="H106" s="853"/>
      <c r="I106" s="853"/>
      <c r="J106" s="1"/>
      <c r="K106" s="1"/>
      <c r="Q106" s="78"/>
      <c r="R106" s="99"/>
      <c r="S106" s="1"/>
      <c r="T106" s="1"/>
      <c r="Y106" s="90"/>
      <c r="Z106" s="90"/>
      <c r="AA106" s="90"/>
      <c r="AE106" s="111"/>
      <c r="AF106" s="111"/>
      <c r="AG106" s="111"/>
      <c r="AH106" s="111"/>
    </row>
    <row r="107" spans="1:34" ht="6" customHeight="1">
      <c r="B107" s="387"/>
      <c r="C107" s="384"/>
      <c r="D107" s="385"/>
      <c r="E107" s="386"/>
      <c r="F107" s="853"/>
      <c r="G107" s="853"/>
      <c r="H107" s="853"/>
      <c r="I107" s="853"/>
      <c r="J107" s="1"/>
      <c r="K107" s="33"/>
      <c r="L107" s="79"/>
      <c r="M107" s="79"/>
      <c r="N107" s="112"/>
      <c r="O107" s="112"/>
      <c r="Q107" s="78"/>
      <c r="R107" s="99"/>
      <c r="S107" s="1"/>
      <c r="T107" s="1"/>
      <c r="Y107" s="90"/>
      <c r="Z107" s="90"/>
      <c r="AA107" s="90"/>
      <c r="AE107" s="111"/>
      <c r="AF107" s="111"/>
      <c r="AG107" s="111"/>
      <c r="AH107" s="111"/>
    </row>
    <row r="108" spans="1:34">
      <c r="B108" s="389" t="s">
        <v>221</v>
      </c>
      <c r="C108" s="390"/>
      <c r="D108" s="390"/>
      <c r="E108" s="391"/>
      <c r="F108" s="316"/>
      <c r="G108" s="1"/>
      <c r="H108" s="1"/>
      <c r="I108" s="1"/>
      <c r="J108" s="1"/>
      <c r="K108" s="1"/>
      <c r="L108" s="79"/>
      <c r="M108" s="79"/>
      <c r="N108" s="112"/>
      <c r="O108" s="112"/>
      <c r="Q108" s="78"/>
      <c r="R108" s="99"/>
      <c r="S108" s="1"/>
      <c r="T108" s="1"/>
      <c r="Y108" s="90"/>
      <c r="Z108" s="90"/>
      <c r="AA108" s="90"/>
      <c r="AE108" s="111"/>
      <c r="AF108" s="111"/>
      <c r="AG108" s="111"/>
      <c r="AH108" s="111"/>
    </row>
    <row r="109" spans="1:34">
      <c r="B109" s="372" t="s">
        <v>226</v>
      </c>
      <c r="C109" s="373"/>
      <c r="D109" s="374"/>
      <c r="E109" s="374"/>
      <c r="F109" s="316"/>
      <c r="G109" s="1"/>
      <c r="H109" s="1"/>
      <c r="I109" s="1"/>
      <c r="J109" s="1"/>
      <c r="K109" s="1"/>
      <c r="L109" s="79"/>
      <c r="M109" s="79"/>
      <c r="N109" s="112"/>
      <c r="O109" s="112"/>
      <c r="Q109" s="78"/>
      <c r="R109" s="99"/>
      <c r="S109" s="1"/>
      <c r="T109" s="1"/>
      <c r="Y109" s="90"/>
      <c r="Z109" s="90"/>
      <c r="AA109" s="90"/>
      <c r="AE109" s="111"/>
      <c r="AF109" s="111"/>
      <c r="AG109" s="111"/>
      <c r="AH109" s="111"/>
    </row>
    <row r="110" spans="1:34" ht="6" customHeight="1">
      <c r="B110" s="392"/>
      <c r="C110" s="375"/>
      <c r="D110" s="376"/>
      <c r="E110" s="377"/>
      <c r="F110" s="316"/>
      <c r="G110" s="31"/>
      <c r="H110" s="31"/>
      <c r="I110" s="31"/>
      <c r="J110" s="31"/>
      <c r="K110" s="31"/>
      <c r="L110" s="79"/>
      <c r="M110" s="79"/>
      <c r="N110" s="112"/>
      <c r="O110" s="112"/>
      <c r="Q110" s="98"/>
      <c r="R110" s="99"/>
      <c r="S110" s="1"/>
      <c r="T110" s="1"/>
      <c r="Y110" s="90"/>
      <c r="Z110" s="90"/>
      <c r="AA110" s="90"/>
      <c r="AE110" s="111"/>
      <c r="AF110" s="111"/>
      <c r="AG110" s="111"/>
      <c r="AH110" s="111"/>
    </row>
    <row r="111" spans="1:34" ht="15" customHeight="1">
      <c r="A111" s="31"/>
      <c r="B111" s="392">
        <v>1</v>
      </c>
      <c r="C111" s="375" t="s">
        <v>200</v>
      </c>
      <c r="D111" s="378"/>
      <c r="E111" s="379">
        <v>3</v>
      </c>
      <c r="F111" s="737" t="str">
        <f>IF(OR(E111=2,E112=2),"Please fill out the staff time table below","")</f>
        <v/>
      </c>
      <c r="G111" s="31"/>
      <c r="H111" s="31"/>
      <c r="I111" s="31"/>
      <c r="J111" s="31"/>
      <c r="K111" s="31"/>
      <c r="L111" s="85"/>
      <c r="M111" s="85"/>
      <c r="N111" s="110"/>
      <c r="O111" s="110"/>
      <c r="Q111" s="99"/>
      <c r="R111" s="99"/>
      <c r="S111" s="1"/>
      <c r="T111" s="1"/>
      <c r="Y111" s="90"/>
      <c r="Z111" s="90"/>
      <c r="AA111" s="90"/>
      <c r="AE111" s="111"/>
      <c r="AF111" s="111"/>
      <c r="AG111" s="111"/>
      <c r="AH111" s="111"/>
    </row>
    <row r="112" spans="1:34" ht="15" customHeight="1">
      <c r="A112" s="31"/>
      <c r="B112" s="392">
        <v>2</v>
      </c>
      <c r="C112" s="375" t="s">
        <v>222</v>
      </c>
      <c r="D112" s="378"/>
      <c r="E112" s="379">
        <v>4</v>
      </c>
      <c r="F112" s="31"/>
      <c r="G112" s="31"/>
      <c r="H112" s="31"/>
      <c r="I112" s="31"/>
      <c r="J112" s="31"/>
      <c r="K112" s="31"/>
      <c r="L112" s="85"/>
      <c r="M112" s="85"/>
      <c r="N112" s="110"/>
      <c r="O112" s="110"/>
      <c r="Q112" s="99"/>
      <c r="R112" s="99"/>
      <c r="S112" s="1"/>
      <c r="T112" s="1"/>
      <c r="Y112" s="90"/>
      <c r="Z112" s="90"/>
      <c r="AA112" s="90"/>
      <c r="AE112" s="111"/>
      <c r="AF112" s="111"/>
      <c r="AG112" s="111"/>
      <c r="AH112" s="111"/>
    </row>
    <row r="113" spans="1:46" ht="15" customHeight="1">
      <c r="A113" s="31"/>
      <c r="B113" s="392"/>
      <c r="C113" s="375"/>
      <c r="D113" s="378"/>
      <c r="E113" s="379"/>
      <c r="F113" s="31"/>
      <c r="G113" s="31"/>
      <c r="H113" s="31"/>
      <c r="I113" s="31"/>
      <c r="J113" s="31"/>
      <c r="K113" s="31"/>
      <c r="L113" s="85"/>
      <c r="M113" s="85"/>
      <c r="N113" s="110"/>
      <c r="O113" s="110"/>
      <c r="Q113" s="99"/>
      <c r="R113" s="99"/>
      <c r="S113" s="1"/>
      <c r="T113" s="1"/>
      <c r="Y113" s="90"/>
      <c r="Z113" s="90"/>
      <c r="AA113" s="90"/>
      <c r="AE113" s="111"/>
      <c r="AF113" s="111"/>
      <c r="AG113" s="111"/>
      <c r="AH113" s="111"/>
    </row>
    <row r="114" spans="1:46" ht="15" customHeight="1">
      <c r="A114" s="31"/>
      <c r="B114" s="378"/>
      <c r="C114" s="378"/>
      <c r="D114" s="380"/>
      <c r="E114" s="380"/>
      <c r="F114" s="31"/>
      <c r="G114" s="31"/>
      <c r="H114" s="31"/>
      <c r="I114" s="31"/>
      <c r="J114" s="31"/>
      <c r="K114" s="31"/>
      <c r="L114" s="79"/>
      <c r="M114" s="79"/>
      <c r="N114" s="112"/>
      <c r="O114" s="112"/>
      <c r="Q114" s="99"/>
      <c r="S114" s="1"/>
      <c r="T114" s="1"/>
      <c r="U114" s="223" t="s">
        <v>55</v>
      </c>
      <c r="AE114" s="111"/>
      <c r="AF114" s="111"/>
      <c r="AG114" s="111"/>
      <c r="AH114" s="111"/>
    </row>
    <row r="115" spans="1:46" ht="15" customHeight="1">
      <c r="A115" s="31"/>
      <c r="B115" s="1"/>
      <c r="C115" s="71"/>
      <c r="F115" s="31"/>
      <c r="G115" s="31"/>
      <c r="H115" s="31"/>
      <c r="I115" s="31"/>
      <c r="J115" s="31"/>
      <c r="K115" s="31"/>
      <c r="L115" s="79"/>
      <c r="M115" s="79"/>
      <c r="N115" s="112"/>
      <c r="O115" s="112"/>
      <c r="Q115" s="99"/>
      <c r="R115" s="78"/>
      <c r="S115" s="1"/>
      <c r="T115" s="1"/>
      <c r="U115" s="115"/>
      <c r="AE115" s="111"/>
      <c r="AF115" s="111"/>
      <c r="AG115" s="111"/>
      <c r="AH115" s="111"/>
    </row>
    <row r="116" spans="1:46" ht="15" customHeight="1">
      <c r="A116" s="31"/>
      <c r="B116" s="397" t="s">
        <v>215</v>
      </c>
      <c r="C116" s="397" t="s">
        <v>216</v>
      </c>
      <c r="D116" s="31"/>
      <c r="E116" s="31"/>
      <c r="F116" s="31"/>
      <c r="G116" s="31"/>
      <c r="H116" s="31"/>
      <c r="I116" s="31"/>
      <c r="J116" s="31"/>
      <c r="K116" s="31"/>
      <c r="L116" s="79"/>
      <c r="M116" s="79"/>
      <c r="N116" s="112"/>
      <c r="O116" s="112"/>
      <c r="Q116" s="99"/>
      <c r="R116" s="78"/>
      <c r="S116" s="1"/>
      <c r="T116" s="115"/>
      <c r="U116" s="115"/>
      <c r="AE116" s="111"/>
      <c r="AF116" s="111"/>
      <c r="AG116" s="111"/>
      <c r="AH116" s="111"/>
    </row>
    <row r="117" spans="1:46" ht="15" customHeight="1">
      <c r="A117" s="30"/>
      <c r="B117" s="1"/>
      <c r="C117" s="31"/>
      <c r="D117" s="31"/>
      <c r="E117" s="31"/>
      <c r="F117" s="31"/>
      <c r="G117" s="31"/>
      <c r="H117" s="31"/>
      <c r="I117" s="31"/>
      <c r="J117" s="31"/>
      <c r="K117" s="31"/>
      <c r="L117" s="79"/>
      <c r="M117" s="79"/>
      <c r="N117" s="112"/>
      <c r="O117" s="112"/>
      <c r="Q117" s="99"/>
      <c r="R117" s="115"/>
      <c r="S117" s="115"/>
      <c r="T117" s="115"/>
      <c r="U117" s="115"/>
      <c r="AE117" s="111"/>
      <c r="AF117" s="111"/>
      <c r="AG117" s="111"/>
      <c r="AH117" s="111"/>
    </row>
    <row r="118" spans="1:46" ht="6" customHeight="1">
      <c r="A118" s="18"/>
      <c r="B118" s="18"/>
      <c r="C118" s="31"/>
      <c r="D118" s="31"/>
      <c r="E118" s="31"/>
      <c r="F118" s="31"/>
      <c r="G118" s="31"/>
      <c r="H118" s="31"/>
      <c r="I118" s="31"/>
      <c r="J118" s="31"/>
      <c r="K118" s="31"/>
      <c r="L118" s="79"/>
      <c r="M118" s="79"/>
      <c r="N118" s="112"/>
      <c r="O118" s="112"/>
      <c r="Q118" s="99"/>
      <c r="R118" s="115"/>
      <c r="S118" s="115"/>
      <c r="T118" s="115"/>
      <c r="U118" s="115"/>
      <c r="AE118" s="111"/>
      <c r="AF118" s="111"/>
      <c r="AG118" s="111"/>
      <c r="AH118" s="111"/>
    </row>
    <row r="119" spans="1:46" ht="15" customHeight="1">
      <c r="A119" s="506" t="b">
        <f>OR(E111=2,E112=2)</f>
        <v>0</v>
      </c>
      <c r="B119" s="1"/>
      <c r="C119" s="31"/>
      <c r="D119" s="31"/>
      <c r="E119" s="31"/>
      <c r="F119" s="31"/>
      <c r="G119" s="31"/>
      <c r="H119" s="31"/>
      <c r="I119" s="31"/>
      <c r="J119" s="31"/>
      <c r="K119" s="31"/>
      <c r="L119" s="79"/>
      <c r="M119" s="79"/>
      <c r="N119" s="112"/>
      <c r="O119" s="112"/>
      <c r="Q119" s="99"/>
      <c r="R119" s="115"/>
      <c r="S119" s="115"/>
      <c r="T119" s="116"/>
      <c r="U119" s="115"/>
      <c r="AE119" s="111"/>
      <c r="AF119" s="111"/>
      <c r="AG119" s="111"/>
      <c r="AH119" s="111"/>
    </row>
    <row r="120" spans="1:46" s="29" customFormat="1" ht="30.75" customHeight="1">
      <c r="A120" s="30"/>
      <c r="B120" s="1"/>
      <c r="C120" s="501" t="s">
        <v>233</v>
      </c>
      <c r="D120" s="501" t="s">
        <v>234</v>
      </c>
      <c r="E120" s="501" t="str">
        <f>IF(C23="","",C23)</f>
        <v>Training</v>
      </c>
      <c r="F120" s="501" t="str">
        <f>IF(C24="","",C24)</f>
        <v>Conference</v>
      </c>
      <c r="G120" s="501" t="str">
        <f>IF(C25="","",C25)</f>
        <v>Research</v>
      </c>
      <c r="H120" s="501" t="str">
        <f>IF(C26="","",C26)</f>
        <v>Publications</v>
      </c>
      <c r="I120" s="501" t="str">
        <f>IF(C27="","",C27)</f>
        <v/>
      </c>
      <c r="J120" s="501" t="str">
        <f>IF(C28="","",C28)</f>
        <v/>
      </c>
      <c r="K120" s="501" t="str">
        <f>IF(C29="","",C29)</f>
        <v/>
      </c>
      <c r="L120" s="79"/>
      <c r="M120" s="79"/>
      <c r="N120" s="112"/>
      <c r="O120" s="112"/>
      <c r="P120" s="89"/>
      <c r="Q120" s="99"/>
      <c r="R120" s="116"/>
      <c r="S120" s="116"/>
      <c r="T120" s="89"/>
      <c r="U120" s="116"/>
      <c r="AC120" s="69"/>
      <c r="AD120" s="69"/>
      <c r="AE120" s="69"/>
      <c r="AF120" s="69"/>
      <c r="AG120" s="69"/>
      <c r="AH120" s="69"/>
      <c r="AI120" s="69"/>
      <c r="AJ120" s="69"/>
      <c r="AK120" s="69"/>
      <c r="AL120" s="69"/>
      <c r="AM120" s="69"/>
      <c r="AN120" s="69"/>
      <c r="AO120" s="69"/>
      <c r="AP120" s="69"/>
      <c r="AQ120" s="69"/>
      <c r="AR120" s="69"/>
      <c r="AS120" s="69"/>
      <c r="AT120" s="69"/>
    </row>
    <row r="121" spans="1:46" s="29" customFormat="1" ht="15" customHeight="1">
      <c r="A121" s="30"/>
      <c r="B121" s="1"/>
      <c r="C121" s="502">
        <f>D9</f>
        <v>2011</v>
      </c>
      <c r="D121" s="503">
        <f>SUM(E121:K121)</f>
        <v>0</v>
      </c>
      <c r="E121" s="504"/>
      <c r="F121" s="504"/>
      <c r="G121" s="504"/>
      <c r="H121" s="504"/>
      <c r="I121" s="504"/>
      <c r="J121" s="504"/>
      <c r="K121" s="505"/>
      <c r="L121" s="86"/>
      <c r="M121" s="86"/>
      <c r="N121" s="37"/>
      <c r="O121" s="37"/>
      <c r="P121" s="89"/>
      <c r="Q121" s="99"/>
      <c r="R121" s="89"/>
      <c r="S121" s="89"/>
      <c r="T121" s="89"/>
      <c r="U121" s="89"/>
      <c r="AC121" s="69"/>
      <c r="AD121" s="69"/>
      <c r="AE121" s="69"/>
      <c r="AF121" s="69"/>
      <c r="AG121" s="69"/>
      <c r="AH121" s="69"/>
      <c r="AI121" s="69"/>
      <c r="AJ121" s="69"/>
      <c r="AK121" s="69"/>
      <c r="AL121" s="69"/>
      <c r="AM121" s="69"/>
      <c r="AN121" s="69"/>
      <c r="AO121" s="69"/>
      <c r="AP121" s="69"/>
      <c r="AQ121" s="69"/>
      <c r="AR121" s="69"/>
      <c r="AS121" s="69"/>
      <c r="AT121" s="69"/>
    </row>
    <row r="122" spans="1:46" ht="15" customHeight="1">
      <c r="A122" s="30"/>
      <c r="B122" s="1"/>
      <c r="C122" s="502">
        <f>C121+1</f>
        <v>2012</v>
      </c>
      <c r="D122" s="503">
        <f t="shared" ref="D122:D131" si="6">SUM(E122:K122)</f>
        <v>0</v>
      </c>
      <c r="E122" s="504"/>
      <c r="F122" s="504"/>
      <c r="G122" s="504"/>
      <c r="H122" s="504"/>
      <c r="I122" s="504"/>
      <c r="J122" s="504"/>
      <c r="K122" s="505"/>
      <c r="L122" s="83"/>
      <c r="M122" s="83"/>
      <c r="N122" s="108"/>
      <c r="O122" s="108"/>
      <c r="Q122" s="99"/>
    </row>
    <row r="123" spans="1:46" s="31" customFormat="1" ht="15" customHeight="1">
      <c r="A123" s="30"/>
      <c r="B123" s="1"/>
      <c r="C123" s="502">
        <f t="shared" ref="C123:C130" si="7">C122+1</f>
        <v>2013</v>
      </c>
      <c r="D123" s="503">
        <f t="shared" si="6"/>
        <v>0</v>
      </c>
      <c r="E123" s="504"/>
      <c r="F123" s="504"/>
      <c r="G123" s="504"/>
      <c r="H123" s="504"/>
      <c r="I123" s="504"/>
      <c r="J123" s="504"/>
      <c r="K123" s="505"/>
      <c r="L123" s="83"/>
      <c r="M123" s="83"/>
      <c r="N123" s="108"/>
      <c r="O123" s="108"/>
      <c r="P123" s="89"/>
      <c r="Q123" s="89"/>
      <c r="R123" s="89"/>
      <c r="S123" s="89"/>
      <c r="T123" s="89"/>
      <c r="U123" s="89"/>
      <c r="AC123" s="69"/>
      <c r="AD123" s="69"/>
      <c r="AE123" s="69"/>
      <c r="AF123" s="69"/>
      <c r="AG123" s="69"/>
      <c r="AH123" s="69"/>
      <c r="AI123" s="69"/>
      <c r="AJ123" s="69"/>
      <c r="AK123" s="69"/>
      <c r="AL123" s="69"/>
      <c r="AM123" s="69"/>
      <c r="AN123" s="69"/>
      <c r="AO123" s="69"/>
      <c r="AP123" s="69"/>
      <c r="AQ123" s="69"/>
      <c r="AR123" s="69"/>
      <c r="AS123" s="69"/>
      <c r="AT123" s="69"/>
    </row>
    <row r="124" spans="1:46" s="31" customFormat="1" ht="15" customHeight="1">
      <c r="A124" s="30"/>
      <c r="B124" s="1"/>
      <c r="C124" s="502">
        <f t="shared" si="7"/>
        <v>2014</v>
      </c>
      <c r="D124" s="503">
        <f t="shared" si="6"/>
        <v>0</v>
      </c>
      <c r="E124" s="504"/>
      <c r="F124" s="504"/>
      <c r="G124" s="504"/>
      <c r="H124" s="504"/>
      <c r="I124" s="504"/>
      <c r="J124" s="504"/>
      <c r="K124" s="505"/>
      <c r="L124" s="86"/>
      <c r="M124" s="86"/>
      <c r="N124" s="37"/>
      <c r="O124" s="37"/>
      <c r="P124" s="89"/>
      <c r="Q124" s="78"/>
      <c r="R124" s="89"/>
      <c r="S124" s="89"/>
      <c r="T124" s="89"/>
      <c r="U124" s="89"/>
      <c r="AC124" s="69"/>
      <c r="AD124" s="69"/>
      <c r="AE124" s="69"/>
      <c r="AF124" s="69"/>
      <c r="AG124" s="69"/>
      <c r="AH124" s="69"/>
      <c r="AI124" s="69"/>
      <c r="AJ124" s="69"/>
      <c r="AK124" s="69"/>
      <c r="AL124" s="69"/>
      <c r="AM124" s="69"/>
      <c r="AN124" s="69"/>
      <c r="AO124" s="69"/>
      <c r="AP124" s="69"/>
      <c r="AQ124" s="69"/>
      <c r="AR124" s="69"/>
      <c r="AS124" s="69"/>
      <c r="AT124" s="69"/>
    </row>
    <row r="125" spans="1:46" s="31" customFormat="1" ht="15" customHeight="1">
      <c r="A125" s="30"/>
      <c r="B125" s="1"/>
      <c r="C125" s="502">
        <f t="shared" si="7"/>
        <v>2015</v>
      </c>
      <c r="D125" s="503">
        <f t="shared" si="6"/>
        <v>0</v>
      </c>
      <c r="E125" s="504"/>
      <c r="F125" s="504"/>
      <c r="G125" s="504"/>
      <c r="H125" s="504"/>
      <c r="I125" s="504"/>
      <c r="J125" s="504"/>
      <c r="K125" s="505"/>
      <c r="L125" s="88"/>
      <c r="M125" s="88"/>
      <c r="N125" s="113"/>
      <c r="O125" s="113"/>
      <c r="P125" s="89"/>
      <c r="Q125" s="115"/>
      <c r="R125" s="89"/>
      <c r="S125" s="89"/>
      <c r="T125" s="89"/>
      <c r="U125" s="89"/>
      <c r="AC125" s="69"/>
      <c r="AD125" s="69"/>
      <c r="AE125" s="69"/>
      <c r="AF125" s="69"/>
      <c r="AG125" s="69"/>
      <c r="AH125" s="69"/>
      <c r="AI125" s="69"/>
      <c r="AJ125" s="69"/>
      <c r="AK125" s="69"/>
      <c r="AL125" s="69"/>
      <c r="AM125" s="69"/>
      <c r="AN125" s="69"/>
      <c r="AO125" s="69"/>
      <c r="AP125" s="69"/>
      <c r="AQ125" s="69"/>
      <c r="AR125" s="69"/>
      <c r="AS125" s="69"/>
      <c r="AT125" s="69"/>
    </row>
    <row r="126" spans="1:46" s="31" customFormat="1" ht="15" customHeight="1">
      <c r="A126" s="30"/>
      <c r="B126" s="1"/>
      <c r="C126" s="502">
        <f t="shared" si="7"/>
        <v>2016</v>
      </c>
      <c r="D126" s="503">
        <f t="shared" si="6"/>
        <v>0</v>
      </c>
      <c r="E126" s="504"/>
      <c r="F126" s="504"/>
      <c r="G126" s="504"/>
      <c r="H126" s="504"/>
      <c r="I126" s="504"/>
      <c r="J126" s="504"/>
      <c r="K126" s="505"/>
      <c r="L126" s="88"/>
      <c r="M126" s="88"/>
      <c r="N126" s="113"/>
      <c r="O126" s="113"/>
      <c r="P126" s="89"/>
      <c r="Q126" s="115"/>
      <c r="R126" s="89"/>
      <c r="S126" s="89"/>
      <c r="T126" s="89"/>
      <c r="U126" s="89"/>
      <c r="AC126" s="69"/>
      <c r="AD126" s="69"/>
      <c r="AE126" s="69"/>
      <c r="AF126" s="69"/>
      <c r="AG126" s="69"/>
      <c r="AH126" s="69"/>
      <c r="AI126" s="69"/>
      <c r="AJ126" s="69"/>
      <c r="AK126" s="69"/>
      <c r="AL126" s="69"/>
      <c r="AM126" s="69"/>
      <c r="AN126" s="69"/>
      <c r="AO126" s="69"/>
      <c r="AP126" s="69"/>
      <c r="AQ126" s="69"/>
      <c r="AR126" s="69"/>
      <c r="AS126" s="69"/>
      <c r="AT126" s="69"/>
    </row>
    <row r="127" spans="1:46" s="31" customFormat="1" ht="15" customHeight="1">
      <c r="A127" s="30"/>
      <c r="B127" s="1"/>
      <c r="C127" s="502">
        <f t="shared" si="7"/>
        <v>2017</v>
      </c>
      <c r="D127" s="503">
        <f t="shared" si="6"/>
        <v>0</v>
      </c>
      <c r="E127" s="504"/>
      <c r="F127" s="504"/>
      <c r="G127" s="504"/>
      <c r="H127" s="504"/>
      <c r="I127" s="504"/>
      <c r="J127" s="504"/>
      <c r="K127" s="505"/>
      <c r="L127" s="1"/>
      <c r="M127" s="1"/>
      <c r="N127" s="1"/>
      <c r="O127" s="1"/>
      <c r="P127" s="89"/>
      <c r="Q127" s="115"/>
      <c r="R127" s="89"/>
      <c r="S127" s="89"/>
      <c r="T127" s="89"/>
      <c r="U127" s="89"/>
      <c r="AC127" s="69"/>
      <c r="AD127" s="69"/>
      <c r="AE127" s="69"/>
      <c r="AF127" s="69"/>
      <c r="AG127" s="69"/>
      <c r="AH127" s="69"/>
      <c r="AI127" s="69"/>
      <c r="AJ127" s="69"/>
      <c r="AK127" s="69"/>
      <c r="AL127" s="69"/>
      <c r="AM127" s="69"/>
      <c r="AN127" s="69"/>
      <c r="AO127" s="69"/>
      <c r="AP127" s="69"/>
      <c r="AQ127" s="69"/>
      <c r="AR127" s="69"/>
      <c r="AS127" s="69"/>
      <c r="AT127" s="69"/>
    </row>
    <row r="128" spans="1:46" s="31" customFormat="1" ht="15" customHeight="1">
      <c r="A128" s="30"/>
      <c r="B128" s="30"/>
      <c r="C128" s="502">
        <f t="shared" si="7"/>
        <v>2018</v>
      </c>
      <c r="D128" s="503">
        <f t="shared" si="6"/>
        <v>0</v>
      </c>
      <c r="E128" s="504"/>
      <c r="F128" s="504"/>
      <c r="G128" s="504"/>
      <c r="H128" s="504"/>
      <c r="I128" s="504"/>
      <c r="J128" s="504"/>
      <c r="K128" s="505"/>
      <c r="L128" s="33"/>
      <c r="M128" s="33"/>
      <c r="N128" s="111"/>
      <c r="O128" s="111"/>
      <c r="P128" s="89"/>
      <c r="Q128" s="116"/>
      <c r="R128" s="89"/>
      <c r="S128" s="89"/>
      <c r="T128" s="89"/>
      <c r="U128" s="89"/>
      <c r="AC128" s="69"/>
      <c r="AD128" s="69"/>
      <c r="AE128" s="69"/>
      <c r="AF128" s="69"/>
      <c r="AG128" s="69"/>
      <c r="AH128" s="69"/>
      <c r="AI128" s="69"/>
      <c r="AJ128" s="69"/>
      <c r="AK128" s="69"/>
      <c r="AL128" s="69"/>
      <c r="AM128" s="69"/>
      <c r="AN128" s="69"/>
      <c r="AO128" s="69"/>
      <c r="AP128" s="69"/>
      <c r="AQ128" s="69"/>
      <c r="AR128" s="69"/>
      <c r="AS128" s="69"/>
      <c r="AT128" s="69"/>
    </row>
    <row r="129" spans="1:46" s="31" customFormat="1" ht="15" customHeight="1">
      <c r="A129" s="30"/>
      <c r="B129" s="30"/>
      <c r="C129" s="502">
        <f t="shared" si="7"/>
        <v>2019</v>
      </c>
      <c r="D129" s="503">
        <f t="shared" si="6"/>
        <v>0</v>
      </c>
      <c r="E129" s="504"/>
      <c r="F129" s="504"/>
      <c r="G129" s="504"/>
      <c r="H129" s="504"/>
      <c r="I129" s="504"/>
      <c r="J129" s="504"/>
      <c r="K129" s="505"/>
      <c r="L129" s="1"/>
      <c r="M129" s="1"/>
      <c r="N129" s="1"/>
      <c r="O129" s="1"/>
      <c r="P129" s="89"/>
      <c r="Q129" s="89"/>
      <c r="R129" s="89"/>
      <c r="S129" s="89"/>
      <c r="T129" s="89"/>
      <c r="U129" s="89"/>
      <c r="AC129" s="69"/>
      <c r="AD129" s="69"/>
      <c r="AE129" s="69"/>
      <c r="AF129" s="69"/>
      <c r="AG129" s="69"/>
      <c r="AH129" s="69"/>
      <c r="AI129" s="69"/>
      <c r="AJ129" s="69"/>
      <c r="AK129" s="69"/>
      <c r="AL129" s="69"/>
      <c r="AM129" s="69"/>
      <c r="AN129" s="69"/>
      <c r="AO129" s="69"/>
      <c r="AP129" s="69"/>
      <c r="AQ129" s="69"/>
      <c r="AR129" s="69"/>
      <c r="AS129" s="69"/>
      <c r="AT129" s="69"/>
    </row>
    <row r="130" spans="1:46" s="31" customFormat="1" ht="15" customHeight="1">
      <c r="A130" s="30"/>
      <c r="B130" s="30"/>
      <c r="C130" s="502">
        <f t="shared" si="7"/>
        <v>2020</v>
      </c>
      <c r="D130" s="503">
        <f t="shared" si="6"/>
        <v>0</v>
      </c>
      <c r="E130" s="504"/>
      <c r="F130" s="504"/>
      <c r="G130" s="504"/>
      <c r="H130" s="504"/>
      <c r="I130" s="504"/>
      <c r="J130" s="504"/>
      <c r="K130" s="505"/>
      <c r="L130" s="117"/>
      <c r="M130" s="117"/>
      <c r="N130" s="120"/>
      <c r="O130" s="120"/>
      <c r="P130" s="89"/>
      <c r="Q130" s="89"/>
      <c r="R130" s="89"/>
      <c r="S130" s="89"/>
      <c r="T130" s="89"/>
      <c r="U130" s="89"/>
      <c r="AC130" s="69"/>
      <c r="AD130" s="69"/>
      <c r="AE130" s="69"/>
      <c r="AF130" s="69"/>
      <c r="AG130" s="69"/>
      <c r="AH130" s="69"/>
      <c r="AI130" s="69"/>
      <c r="AJ130" s="69"/>
      <c r="AK130" s="69"/>
      <c r="AL130" s="69"/>
      <c r="AM130" s="69"/>
      <c r="AN130" s="69"/>
      <c r="AO130" s="69"/>
      <c r="AP130" s="69"/>
      <c r="AQ130" s="69"/>
      <c r="AR130" s="69"/>
      <c r="AS130" s="69"/>
      <c r="AT130" s="69"/>
    </row>
    <row r="131" spans="1:46" s="31" customFormat="1" ht="15" customHeight="1">
      <c r="A131" s="30"/>
      <c r="B131" s="30"/>
      <c r="C131" s="502">
        <f>C130+1</f>
        <v>2021</v>
      </c>
      <c r="D131" s="503">
        <f t="shared" si="6"/>
        <v>0</v>
      </c>
      <c r="E131" s="504"/>
      <c r="F131" s="504"/>
      <c r="G131" s="504"/>
      <c r="H131" s="504"/>
      <c r="I131" s="504"/>
      <c r="J131" s="504"/>
      <c r="K131" s="505"/>
      <c r="L131" s="97"/>
      <c r="M131" s="97"/>
      <c r="N131" s="97"/>
      <c r="O131" s="97"/>
      <c r="P131" s="89"/>
      <c r="Q131" s="89"/>
      <c r="R131" s="89"/>
      <c r="S131" s="89"/>
      <c r="T131" s="89"/>
      <c r="U131" s="89"/>
      <c r="AC131" s="69"/>
      <c r="AD131" s="69"/>
      <c r="AE131" s="69"/>
      <c r="AF131" s="69"/>
      <c r="AG131" s="69"/>
      <c r="AH131" s="69"/>
      <c r="AI131" s="69"/>
      <c r="AJ131" s="69"/>
      <c r="AK131" s="69"/>
      <c r="AL131" s="69"/>
      <c r="AM131" s="69"/>
      <c r="AN131" s="69"/>
      <c r="AO131" s="69"/>
      <c r="AP131" s="69"/>
      <c r="AQ131" s="69"/>
      <c r="AR131" s="69"/>
      <c r="AS131" s="69"/>
      <c r="AT131" s="69"/>
    </row>
    <row r="132" spans="1:46" s="31" customFormat="1" ht="15" customHeight="1">
      <c r="A132" s="30"/>
      <c r="B132" s="30"/>
      <c r="C132" s="30"/>
      <c r="D132" s="30"/>
      <c r="E132" s="30"/>
      <c r="F132" s="30"/>
      <c r="L132" s="97"/>
      <c r="M132" s="97"/>
      <c r="N132" s="97"/>
      <c r="O132" s="97"/>
      <c r="P132" s="89"/>
      <c r="Q132" s="89"/>
      <c r="R132" s="89"/>
      <c r="S132" s="89"/>
      <c r="T132" s="89"/>
      <c r="U132" s="89"/>
      <c r="AC132" s="69"/>
      <c r="AD132" s="69"/>
      <c r="AE132" s="69"/>
      <c r="AF132" s="69"/>
      <c r="AG132" s="69"/>
      <c r="AH132" s="69"/>
      <c r="AI132" s="69"/>
      <c r="AJ132" s="69"/>
      <c r="AK132" s="69"/>
      <c r="AL132" s="69"/>
      <c r="AM132" s="69"/>
      <c r="AN132" s="69"/>
      <c r="AO132" s="69"/>
      <c r="AP132" s="69"/>
      <c r="AQ132" s="69"/>
      <c r="AR132" s="69"/>
      <c r="AS132" s="69"/>
      <c r="AT132" s="69"/>
    </row>
    <row r="133" spans="1:46" s="31" customFormat="1" ht="15" customHeight="1">
      <c r="A133" s="30"/>
      <c r="B133" s="30"/>
      <c r="C133" s="30"/>
      <c r="D133" s="30"/>
      <c r="E133" s="30"/>
      <c r="F133" s="30"/>
      <c r="L133" s="97"/>
      <c r="M133" s="97"/>
      <c r="N133" s="97"/>
      <c r="O133" s="97"/>
      <c r="P133" s="89"/>
      <c r="Q133" s="89"/>
      <c r="R133" s="89"/>
      <c r="S133" s="89"/>
      <c r="T133" s="89"/>
      <c r="U133" s="89"/>
      <c r="AC133" s="69"/>
      <c r="AD133" s="69"/>
      <c r="AE133" s="69"/>
      <c r="AF133" s="69"/>
      <c r="AG133" s="69"/>
      <c r="AH133" s="69"/>
      <c r="AI133" s="69"/>
      <c r="AJ133" s="69"/>
      <c r="AK133" s="69"/>
      <c r="AL133" s="69"/>
      <c r="AM133" s="69"/>
      <c r="AN133" s="69"/>
      <c r="AO133" s="69"/>
      <c r="AP133" s="69"/>
      <c r="AQ133" s="69"/>
      <c r="AR133" s="69"/>
      <c r="AS133" s="69"/>
      <c r="AT133" s="69"/>
    </row>
    <row r="134" spans="1:46" s="30" customFormat="1">
      <c r="N134" s="89"/>
      <c r="O134" s="89"/>
      <c r="P134" s="89"/>
      <c r="Q134" s="89"/>
      <c r="R134" s="89"/>
      <c r="S134" s="89"/>
      <c r="T134" s="89"/>
      <c r="U134" s="89"/>
      <c r="V134" s="69"/>
      <c r="W134" s="69"/>
      <c r="X134" s="69"/>
      <c r="Y134" s="69"/>
      <c r="Z134" s="69"/>
      <c r="AA134" s="69"/>
      <c r="AB134" s="69"/>
      <c r="AC134" s="69"/>
      <c r="AD134" s="69"/>
      <c r="AE134" s="69"/>
      <c r="AF134" s="69"/>
      <c r="AG134" s="69"/>
      <c r="AH134" s="69"/>
      <c r="AI134" s="89"/>
      <c r="AJ134" s="89"/>
      <c r="AK134" s="89"/>
      <c r="AL134" s="89"/>
      <c r="AM134" s="89"/>
      <c r="AN134" s="89"/>
      <c r="AO134" s="89"/>
      <c r="AP134" s="89"/>
      <c r="AQ134" s="89"/>
      <c r="AR134" s="89"/>
      <c r="AS134" s="89"/>
      <c r="AT134" s="89"/>
    </row>
    <row r="135" spans="1:46" s="30" customFormat="1">
      <c r="N135" s="89"/>
      <c r="O135" s="89"/>
      <c r="P135" s="89"/>
      <c r="Q135" s="89"/>
      <c r="R135" s="89"/>
      <c r="S135" s="89"/>
      <c r="T135" s="89"/>
      <c r="U135" s="89"/>
      <c r="V135" s="69"/>
      <c r="W135" s="69"/>
      <c r="X135" s="69"/>
      <c r="Y135" s="69"/>
      <c r="Z135" s="69"/>
      <c r="AA135" s="69"/>
      <c r="AB135" s="69"/>
      <c r="AC135" s="69"/>
      <c r="AD135" s="69"/>
      <c r="AE135" s="69"/>
      <c r="AF135" s="69"/>
      <c r="AG135" s="69"/>
      <c r="AH135" s="69"/>
      <c r="AI135" s="89"/>
      <c r="AJ135" s="89"/>
      <c r="AK135" s="89"/>
      <c r="AL135" s="89"/>
      <c r="AM135" s="89"/>
      <c r="AN135" s="89"/>
      <c r="AO135" s="89"/>
      <c r="AP135" s="89"/>
      <c r="AQ135" s="89"/>
      <c r="AR135" s="89"/>
      <c r="AS135" s="89"/>
      <c r="AT135" s="89"/>
    </row>
    <row r="136" spans="1:46" s="30" customFormat="1">
      <c r="N136" s="89"/>
      <c r="O136" s="89"/>
      <c r="P136" s="89"/>
      <c r="Q136" s="89"/>
      <c r="R136" s="89"/>
      <c r="S136" s="89"/>
      <c r="T136" s="89"/>
      <c r="U136" s="89"/>
      <c r="V136" s="69"/>
      <c r="W136" s="69"/>
      <c r="X136" s="69"/>
      <c r="Y136" s="69"/>
      <c r="Z136" s="69"/>
      <c r="AA136" s="69"/>
      <c r="AB136" s="69"/>
      <c r="AC136" s="69"/>
      <c r="AD136" s="69"/>
      <c r="AE136" s="69"/>
      <c r="AF136" s="69"/>
      <c r="AG136" s="69"/>
      <c r="AH136" s="69"/>
      <c r="AI136" s="89"/>
      <c r="AJ136" s="89"/>
      <c r="AK136" s="89"/>
      <c r="AL136" s="89"/>
      <c r="AM136" s="89"/>
      <c r="AN136" s="89"/>
      <c r="AO136" s="89"/>
      <c r="AP136" s="89"/>
      <c r="AQ136" s="89"/>
      <c r="AR136" s="89"/>
      <c r="AS136" s="89"/>
      <c r="AT136" s="89"/>
    </row>
    <row r="137" spans="1:46" s="30" customFormat="1">
      <c r="L137" s="81"/>
      <c r="M137" s="81"/>
      <c r="N137" s="89"/>
      <c r="O137" s="89"/>
      <c r="P137" s="89"/>
      <c r="Q137" s="89"/>
      <c r="R137" s="89"/>
      <c r="S137" s="89"/>
      <c r="T137" s="89"/>
      <c r="U137" s="89"/>
      <c r="V137" s="69"/>
      <c r="W137" s="69"/>
      <c r="X137" s="69"/>
      <c r="Y137" s="69"/>
      <c r="Z137" s="69"/>
      <c r="AA137" s="69"/>
      <c r="AB137" s="69"/>
      <c r="AC137" s="69"/>
      <c r="AD137" s="69"/>
      <c r="AE137" s="69"/>
      <c r="AF137" s="69"/>
      <c r="AG137" s="69"/>
      <c r="AH137" s="69"/>
      <c r="AI137" s="89"/>
      <c r="AJ137" s="89"/>
      <c r="AK137" s="89"/>
      <c r="AL137" s="89"/>
      <c r="AM137" s="89"/>
      <c r="AN137" s="89"/>
      <c r="AO137" s="89"/>
      <c r="AP137" s="89"/>
      <c r="AQ137" s="89"/>
      <c r="AR137" s="89"/>
      <c r="AS137" s="89"/>
      <c r="AT137" s="89"/>
    </row>
    <row r="138" spans="1:46" s="30" customFormat="1">
      <c r="L138" s="81"/>
      <c r="M138" s="81"/>
      <c r="N138" s="89"/>
      <c r="O138" s="89"/>
      <c r="P138" s="89"/>
      <c r="Q138" s="89"/>
      <c r="R138" s="89"/>
      <c r="S138" s="89"/>
      <c r="T138" s="89"/>
      <c r="U138" s="89"/>
      <c r="V138" s="69"/>
      <c r="W138" s="69"/>
      <c r="X138" s="69"/>
      <c r="Y138" s="69"/>
      <c r="Z138" s="69"/>
      <c r="AA138" s="69"/>
      <c r="AB138" s="69"/>
      <c r="AC138" s="69"/>
      <c r="AD138" s="69"/>
      <c r="AE138" s="69"/>
      <c r="AF138" s="69"/>
      <c r="AG138" s="69"/>
      <c r="AH138" s="69"/>
      <c r="AI138" s="89"/>
      <c r="AJ138" s="89"/>
      <c r="AK138" s="89"/>
      <c r="AL138" s="89"/>
      <c r="AM138" s="89"/>
      <c r="AN138" s="89"/>
      <c r="AO138" s="89"/>
      <c r="AP138" s="89"/>
      <c r="AQ138" s="89"/>
      <c r="AR138" s="89"/>
      <c r="AS138" s="89"/>
      <c r="AT138" s="89"/>
    </row>
    <row r="139" spans="1:46" s="30" customFormat="1">
      <c r="N139" s="89"/>
      <c r="O139" s="89"/>
      <c r="P139" s="89"/>
      <c r="Q139" s="89"/>
      <c r="R139" s="89"/>
      <c r="S139" s="89"/>
      <c r="T139" s="89"/>
      <c r="U139" s="89"/>
      <c r="V139" s="69"/>
      <c r="W139" s="69"/>
      <c r="X139" s="69"/>
      <c r="Y139" s="69"/>
      <c r="Z139" s="69"/>
      <c r="AA139" s="69"/>
      <c r="AB139" s="69"/>
      <c r="AC139" s="69"/>
      <c r="AD139" s="69"/>
      <c r="AE139" s="69"/>
      <c r="AF139" s="69"/>
      <c r="AG139" s="69"/>
      <c r="AH139" s="69"/>
      <c r="AI139" s="89"/>
      <c r="AJ139" s="89"/>
      <c r="AK139" s="89"/>
      <c r="AL139" s="89"/>
      <c r="AM139" s="89"/>
      <c r="AN139" s="89"/>
      <c r="AO139" s="89"/>
      <c r="AP139" s="89"/>
      <c r="AQ139" s="89"/>
      <c r="AR139" s="89"/>
      <c r="AS139" s="89"/>
      <c r="AT139" s="89"/>
    </row>
    <row r="140" spans="1:46" s="30" customFormat="1">
      <c r="N140" s="89"/>
      <c r="O140" s="89"/>
      <c r="P140" s="89"/>
      <c r="Q140" s="89"/>
      <c r="R140" s="89"/>
      <c r="S140" s="89"/>
      <c r="T140" s="89"/>
      <c r="U140" s="89"/>
      <c r="V140" s="69"/>
      <c r="W140" s="69"/>
      <c r="X140" s="69"/>
      <c r="Y140" s="69"/>
      <c r="Z140" s="69"/>
      <c r="AA140" s="69"/>
      <c r="AB140" s="69"/>
      <c r="AC140" s="69"/>
      <c r="AD140" s="69"/>
      <c r="AE140" s="69"/>
      <c r="AF140" s="69"/>
      <c r="AG140" s="69"/>
      <c r="AH140" s="69"/>
      <c r="AI140" s="89"/>
      <c r="AJ140" s="89"/>
      <c r="AK140" s="89"/>
      <c r="AL140" s="89"/>
      <c r="AM140" s="89"/>
      <c r="AN140" s="89"/>
      <c r="AO140" s="89"/>
      <c r="AP140" s="89"/>
      <c r="AQ140" s="89"/>
      <c r="AR140" s="89"/>
      <c r="AS140" s="89"/>
      <c r="AT140" s="89"/>
    </row>
    <row r="141" spans="1:46" s="30" customFormat="1">
      <c r="N141" s="89"/>
      <c r="O141" s="89"/>
      <c r="P141" s="89"/>
      <c r="Q141" s="89"/>
      <c r="R141" s="89"/>
      <c r="S141" s="89"/>
      <c r="T141" s="89"/>
      <c r="U141" s="89"/>
      <c r="V141" s="69"/>
      <c r="W141" s="69"/>
      <c r="X141" s="69"/>
      <c r="Y141" s="69"/>
      <c r="Z141" s="69"/>
      <c r="AA141" s="69"/>
      <c r="AB141" s="69"/>
      <c r="AC141" s="69"/>
      <c r="AD141" s="69"/>
      <c r="AE141" s="69"/>
      <c r="AF141" s="69"/>
      <c r="AG141" s="69"/>
      <c r="AH141" s="69"/>
      <c r="AI141" s="89"/>
      <c r="AJ141" s="89"/>
      <c r="AK141" s="89"/>
      <c r="AL141" s="89"/>
      <c r="AM141" s="89"/>
      <c r="AN141" s="89"/>
      <c r="AO141" s="89"/>
      <c r="AP141" s="89"/>
      <c r="AQ141" s="89"/>
      <c r="AR141" s="89"/>
      <c r="AS141" s="89"/>
      <c r="AT141" s="89"/>
    </row>
    <row r="142" spans="1:46" s="30" customFormat="1">
      <c r="N142" s="89"/>
      <c r="O142" s="89"/>
      <c r="P142" s="89"/>
      <c r="Q142" s="89"/>
      <c r="R142" s="89"/>
      <c r="S142" s="89"/>
      <c r="T142" s="89"/>
      <c r="U142" s="89"/>
      <c r="V142" s="69"/>
      <c r="W142" s="69"/>
      <c r="X142" s="69"/>
      <c r="Y142" s="69"/>
      <c r="Z142" s="69"/>
      <c r="AA142" s="69"/>
      <c r="AB142" s="69"/>
      <c r="AC142" s="69"/>
      <c r="AD142" s="69"/>
      <c r="AE142" s="69"/>
      <c r="AF142" s="69"/>
      <c r="AG142" s="69"/>
      <c r="AH142" s="69"/>
      <c r="AI142" s="89"/>
      <c r="AJ142" s="89"/>
      <c r="AK142" s="89"/>
      <c r="AL142" s="89"/>
      <c r="AM142" s="89"/>
      <c r="AN142" s="89"/>
      <c r="AO142" s="89"/>
      <c r="AP142" s="89"/>
      <c r="AQ142" s="89"/>
      <c r="AR142" s="89"/>
      <c r="AS142" s="89"/>
      <c r="AT142" s="89"/>
    </row>
    <row r="143" spans="1:46" s="30" customFormat="1">
      <c r="N143" s="89"/>
      <c r="O143" s="89"/>
      <c r="P143" s="89"/>
      <c r="Q143" s="89"/>
      <c r="R143" s="89"/>
      <c r="S143" s="89"/>
      <c r="T143" s="89"/>
      <c r="U143" s="89"/>
      <c r="V143" s="69"/>
      <c r="W143" s="69"/>
      <c r="X143" s="69"/>
      <c r="Y143" s="69"/>
      <c r="Z143" s="69"/>
      <c r="AA143" s="69"/>
      <c r="AB143" s="69"/>
      <c r="AC143" s="69"/>
      <c r="AD143" s="69"/>
      <c r="AE143" s="69"/>
      <c r="AF143" s="69"/>
      <c r="AG143" s="69"/>
      <c r="AH143" s="69"/>
      <c r="AI143" s="89"/>
      <c r="AJ143" s="89"/>
      <c r="AK143" s="89"/>
      <c r="AL143" s="89"/>
      <c r="AM143" s="89"/>
      <c r="AN143" s="89"/>
      <c r="AO143" s="89"/>
      <c r="AP143" s="89"/>
      <c r="AQ143" s="89"/>
      <c r="AR143" s="89"/>
      <c r="AS143" s="89"/>
      <c r="AT143" s="89"/>
    </row>
    <row r="144" spans="1:46" s="30" customFormat="1">
      <c r="N144" s="89"/>
      <c r="O144" s="89"/>
      <c r="P144" s="89"/>
      <c r="Q144" s="89"/>
      <c r="R144" s="89"/>
      <c r="S144" s="89"/>
      <c r="T144" s="89"/>
      <c r="U144" s="89"/>
      <c r="V144" s="69"/>
      <c r="W144" s="69"/>
      <c r="X144" s="69"/>
      <c r="Y144" s="69"/>
      <c r="Z144" s="69"/>
      <c r="AA144" s="69"/>
      <c r="AB144" s="69"/>
      <c r="AC144" s="69"/>
      <c r="AD144" s="69"/>
      <c r="AE144" s="69"/>
      <c r="AF144" s="69"/>
      <c r="AG144" s="69"/>
      <c r="AH144" s="69"/>
      <c r="AI144" s="89"/>
      <c r="AJ144" s="89"/>
      <c r="AK144" s="89"/>
      <c r="AL144" s="89"/>
      <c r="AM144" s="89"/>
      <c r="AN144" s="89"/>
      <c r="AO144" s="89"/>
      <c r="AP144" s="89"/>
      <c r="AQ144" s="89"/>
      <c r="AR144" s="89"/>
      <c r="AS144" s="89"/>
      <c r="AT144" s="89"/>
    </row>
    <row r="145" spans="1:46" s="30" customFormat="1">
      <c r="N145" s="89"/>
      <c r="O145" s="89"/>
      <c r="P145" s="89"/>
      <c r="Q145" s="89"/>
      <c r="R145" s="89"/>
      <c r="S145" s="89"/>
      <c r="T145" s="89"/>
      <c r="U145" s="89"/>
      <c r="V145" s="69"/>
      <c r="W145" s="69"/>
      <c r="X145" s="69"/>
      <c r="Y145" s="69"/>
      <c r="Z145" s="69"/>
      <c r="AA145" s="69"/>
      <c r="AB145" s="69"/>
      <c r="AC145" s="69"/>
      <c r="AD145" s="69"/>
      <c r="AE145" s="69"/>
      <c r="AF145" s="69"/>
      <c r="AG145" s="69"/>
      <c r="AH145" s="69"/>
      <c r="AI145" s="89"/>
      <c r="AJ145" s="89"/>
      <c r="AK145" s="89"/>
      <c r="AL145" s="89"/>
      <c r="AM145" s="89"/>
      <c r="AN145" s="89"/>
      <c r="AO145" s="89"/>
      <c r="AP145" s="89"/>
      <c r="AQ145" s="89"/>
      <c r="AR145" s="89"/>
      <c r="AS145" s="89"/>
      <c r="AT145" s="89"/>
    </row>
    <row r="146" spans="1:46" s="30" customFormat="1">
      <c r="N146" s="89"/>
      <c r="O146" s="89"/>
      <c r="P146" s="89"/>
      <c r="Q146" s="89"/>
      <c r="R146" s="89"/>
      <c r="S146" s="89"/>
      <c r="T146" s="89"/>
      <c r="U146" s="89"/>
      <c r="V146" s="69"/>
      <c r="W146" s="69"/>
      <c r="X146" s="69"/>
      <c r="Y146" s="69"/>
      <c r="Z146" s="69"/>
      <c r="AA146" s="69"/>
      <c r="AB146" s="69"/>
      <c r="AC146" s="69"/>
      <c r="AD146" s="69"/>
      <c r="AE146" s="69"/>
      <c r="AF146" s="69"/>
      <c r="AG146" s="69"/>
      <c r="AH146" s="69"/>
      <c r="AI146" s="89"/>
      <c r="AJ146" s="89"/>
      <c r="AK146" s="89"/>
      <c r="AL146" s="89"/>
      <c r="AM146" s="89"/>
      <c r="AN146" s="89"/>
      <c r="AO146" s="89"/>
      <c r="AP146" s="89"/>
      <c r="AQ146" s="89"/>
      <c r="AR146" s="89"/>
      <c r="AS146" s="89"/>
      <c r="AT146" s="89"/>
    </row>
    <row r="147" spans="1:46" s="30" customFormat="1">
      <c r="N147" s="89"/>
      <c r="O147" s="89"/>
      <c r="P147" s="89"/>
      <c r="Q147" s="89"/>
      <c r="R147" s="89"/>
      <c r="S147" s="89"/>
      <c r="T147" s="89"/>
      <c r="U147" s="89"/>
      <c r="V147" s="69"/>
      <c r="W147" s="69"/>
      <c r="X147" s="69"/>
      <c r="Y147" s="69"/>
      <c r="Z147" s="69"/>
      <c r="AA147" s="69"/>
      <c r="AB147" s="69"/>
      <c r="AC147" s="69"/>
      <c r="AD147" s="69"/>
      <c r="AE147" s="69"/>
      <c r="AF147" s="69"/>
      <c r="AG147" s="69"/>
      <c r="AH147" s="69"/>
      <c r="AI147" s="89"/>
      <c r="AJ147" s="89"/>
      <c r="AK147" s="89"/>
      <c r="AL147" s="89"/>
      <c r="AM147" s="89"/>
      <c r="AN147" s="89"/>
      <c r="AO147" s="89"/>
      <c r="AP147" s="89"/>
      <c r="AQ147" s="89"/>
      <c r="AR147" s="89"/>
      <c r="AS147" s="89"/>
      <c r="AT147" s="89"/>
    </row>
    <row r="148" spans="1:46" s="30" customFormat="1">
      <c r="N148" s="89"/>
      <c r="O148" s="89"/>
      <c r="P148" s="89"/>
      <c r="Q148" s="89"/>
      <c r="R148" s="89"/>
      <c r="S148" s="89"/>
      <c r="T148" s="89"/>
      <c r="U148" s="89"/>
      <c r="V148" s="69"/>
      <c r="W148" s="69"/>
      <c r="X148" s="69"/>
      <c r="Y148" s="69"/>
      <c r="Z148" s="69"/>
      <c r="AA148" s="69"/>
      <c r="AB148" s="69"/>
      <c r="AC148" s="69"/>
      <c r="AD148" s="69"/>
      <c r="AE148" s="69"/>
      <c r="AF148" s="69"/>
      <c r="AG148" s="69"/>
      <c r="AH148" s="69"/>
      <c r="AI148" s="89"/>
      <c r="AJ148" s="89"/>
      <c r="AK148" s="89"/>
      <c r="AL148" s="89"/>
      <c r="AM148" s="89"/>
      <c r="AN148" s="89"/>
      <c r="AO148" s="89"/>
      <c r="AP148" s="89"/>
      <c r="AQ148" s="89"/>
      <c r="AR148" s="89"/>
      <c r="AS148" s="89"/>
      <c r="AT148" s="89"/>
    </row>
    <row r="149" spans="1:46" s="30" customFormat="1">
      <c r="A149" s="89"/>
      <c r="B149" s="89"/>
      <c r="C149" s="89"/>
      <c r="D149" s="89"/>
      <c r="E149" s="89"/>
      <c r="F149" s="89"/>
      <c r="G149" s="89"/>
      <c r="H149" s="89"/>
      <c r="I149" s="89"/>
      <c r="J149" s="89"/>
      <c r="K149" s="89"/>
      <c r="N149" s="89"/>
      <c r="O149" s="89"/>
      <c r="P149" s="89"/>
      <c r="Q149" s="89"/>
      <c r="R149" s="89"/>
      <c r="S149" s="89"/>
      <c r="T149" s="89"/>
      <c r="U149" s="89"/>
      <c r="V149" s="69"/>
      <c r="W149" s="69"/>
      <c r="X149" s="69"/>
      <c r="Y149" s="69"/>
      <c r="Z149" s="69"/>
      <c r="AA149" s="69"/>
      <c r="AB149" s="69"/>
      <c r="AC149" s="69"/>
      <c r="AD149" s="69"/>
      <c r="AE149" s="69"/>
      <c r="AF149" s="69"/>
      <c r="AG149" s="69"/>
      <c r="AH149" s="69"/>
      <c r="AI149" s="89"/>
      <c r="AJ149" s="89"/>
      <c r="AK149" s="89"/>
      <c r="AL149" s="89"/>
      <c r="AM149" s="89"/>
      <c r="AN149" s="89"/>
      <c r="AO149" s="89"/>
      <c r="AP149" s="89"/>
      <c r="AQ149" s="89"/>
      <c r="AR149" s="89"/>
      <c r="AS149" s="89"/>
      <c r="AT149" s="89"/>
    </row>
    <row r="150" spans="1:46" s="30" customFormat="1">
      <c r="A150" s="89"/>
      <c r="B150" s="89"/>
      <c r="C150" s="89"/>
      <c r="D150" s="89"/>
      <c r="E150" s="89"/>
      <c r="F150" s="89"/>
      <c r="G150" s="89"/>
      <c r="H150" s="89"/>
      <c r="I150" s="89"/>
      <c r="J150" s="89"/>
      <c r="K150" s="89"/>
      <c r="N150" s="89"/>
      <c r="O150" s="89"/>
      <c r="P150" s="89"/>
      <c r="Q150" s="89"/>
      <c r="R150" s="89"/>
      <c r="S150" s="89"/>
      <c r="T150" s="89"/>
      <c r="U150" s="89"/>
      <c r="V150" s="69"/>
      <c r="W150" s="69"/>
      <c r="X150" s="69"/>
      <c r="Y150" s="69"/>
      <c r="Z150" s="69"/>
      <c r="AA150" s="69"/>
      <c r="AB150" s="69"/>
      <c r="AC150" s="69"/>
      <c r="AD150" s="69"/>
      <c r="AE150" s="69"/>
      <c r="AF150" s="69"/>
      <c r="AG150" s="69"/>
      <c r="AH150" s="69"/>
      <c r="AI150" s="89"/>
      <c r="AJ150" s="89"/>
      <c r="AK150" s="89"/>
      <c r="AL150" s="89"/>
      <c r="AM150" s="89"/>
      <c r="AN150" s="89"/>
      <c r="AO150" s="89"/>
      <c r="AP150" s="89"/>
      <c r="AQ150" s="89"/>
      <c r="AR150" s="89"/>
      <c r="AS150" s="89"/>
      <c r="AT150" s="89"/>
    </row>
    <row r="151" spans="1:46" s="30" customFormat="1">
      <c r="A151" s="89"/>
      <c r="B151" s="89"/>
      <c r="C151" s="89"/>
      <c r="D151" s="89"/>
      <c r="E151" s="89"/>
      <c r="F151" s="89"/>
      <c r="G151" s="89"/>
      <c r="H151" s="89"/>
      <c r="I151" s="89"/>
      <c r="J151" s="89"/>
      <c r="K151" s="89"/>
      <c r="N151" s="89"/>
      <c r="O151" s="89"/>
      <c r="P151" s="89"/>
      <c r="Q151" s="89"/>
      <c r="R151" s="89"/>
      <c r="S151" s="89"/>
      <c r="T151" s="89"/>
      <c r="U151" s="89"/>
      <c r="V151" s="69"/>
      <c r="W151" s="69"/>
      <c r="X151" s="69"/>
      <c r="Y151" s="69"/>
      <c r="Z151" s="69"/>
      <c r="AA151" s="69"/>
      <c r="AB151" s="69"/>
      <c r="AC151" s="69"/>
      <c r="AD151" s="69"/>
      <c r="AE151" s="69"/>
      <c r="AF151" s="69"/>
      <c r="AG151" s="69"/>
      <c r="AH151" s="69"/>
      <c r="AI151" s="89"/>
      <c r="AJ151" s="89"/>
      <c r="AK151" s="89"/>
      <c r="AL151" s="89"/>
      <c r="AM151" s="89"/>
      <c r="AN151" s="89"/>
      <c r="AO151" s="89"/>
      <c r="AP151" s="89"/>
      <c r="AQ151" s="89"/>
      <c r="AR151" s="89"/>
      <c r="AS151" s="89"/>
      <c r="AT151" s="89"/>
    </row>
    <row r="152" spans="1:46" s="30" customFormat="1">
      <c r="A152" s="89"/>
      <c r="B152" s="89"/>
      <c r="C152" s="89"/>
      <c r="D152" s="89"/>
      <c r="E152" s="89"/>
      <c r="F152" s="89"/>
      <c r="G152" s="89"/>
      <c r="H152" s="89"/>
      <c r="I152" s="89"/>
      <c r="J152" s="89"/>
      <c r="K152" s="89"/>
      <c r="N152" s="89"/>
      <c r="O152" s="89"/>
      <c r="P152" s="89"/>
      <c r="Q152" s="89"/>
      <c r="R152" s="89"/>
      <c r="S152" s="89"/>
      <c r="T152" s="89"/>
      <c r="U152" s="89"/>
      <c r="V152" s="69"/>
      <c r="W152" s="69"/>
      <c r="X152" s="69"/>
      <c r="Y152" s="69"/>
      <c r="Z152" s="69"/>
      <c r="AA152" s="69"/>
      <c r="AB152" s="69"/>
      <c r="AC152" s="69"/>
      <c r="AD152" s="69"/>
      <c r="AE152" s="69"/>
      <c r="AF152" s="69"/>
      <c r="AG152" s="69"/>
      <c r="AH152" s="69"/>
      <c r="AI152" s="89"/>
      <c r="AJ152" s="89"/>
      <c r="AK152" s="89"/>
      <c r="AL152" s="89"/>
      <c r="AM152" s="89"/>
      <c r="AN152" s="89"/>
      <c r="AO152" s="89"/>
      <c r="AP152" s="89"/>
      <c r="AQ152" s="89"/>
      <c r="AR152" s="89"/>
      <c r="AS152" s="89"/>
      <c r="AT152" s="89"/>
    </row>
    <row r="153" spans="1:46" s="30" customFormat="1">
      <c r="A153" s="90" t="str">
        <f>IF($O$194=C29,"ERROR","")</f>
        <v/>
      </c>
      <c r="B153" s="69" t="s">
        <v>72</v>
      </c>
      <c r="C153" s="69"/>
      <c r="D153" s="354"/>
      <c r="E153" s="354" t="s">
        <v>213</v>
      </c>
      <c r="F153" s="354"/>
      <c r="G153" s="354" t="s">
        <v>214</v>
      </c>
      <c r="H153" s="354"/>
      <c r="I153" s="354"/>
      <c r="J153" s="354"/>
      <c r="K153" s="354"/>
      <c r="L153" s="394"/>
      <c r="M153" s="394"/>
      <c r="N153" s="394"/>
      <c r="O153" s="394"/>
      <c r="P153" s="394"/>
      <c r="Q153" s="395"/>
      <c r="R153" s="355"/>
      <c r="S153" s="355"/>
      <c r="T153" s="355"/>
      <c r="U153" s="355"/>
      <c r="V153" s="355"/>
      <c r="W153" s="69"/>
      <c r="X153" s="69"/>
      <c r="Y153" s="69"/>
      <c r="Z153" s="69"/>
      <c r="AA153" s="69"/>
      <c r="AB153" s="69"/>
      <c r="AC153" s="69"/>
      <c r="AD153" s="69"/>
      <c r="AE153" s="69"/>
      <c r="AF153" s="69"/>
      <c r="AG153" s="69"/>
      <c r="AH153" s="69"/>
      <c r="AI153" s="89"/>
      <c r="AJ153" s="89"/>
      <c r="AK153" s="89"/>
      <c r="AL153" s="89"/>
      <c r="AM153" s="89"/>
      <c r="AN153" s="89"/>
      <c r="AO153" s="89"/>
      <c r="AP153" s="89"/>
      <c r="AQ153" s="89"/>
      <c r="AR153" s="89"/>
      <c r="AS153" s="89"/>
      <c r="AT153" s="89"/>
    </row>
    <row r="154" spans="1:46" s="30" customFormat="1">
      <c r="A154" s="90" t="str">
        <f>IF($O$195=C29,"ERROR","")</f>
        <v/>
      </c>
      <c r="B154" s="69" t="s">
        <v>73</v>
      </c>
      <c r="C154" s="69"/>
      <c r="D154" s="654">
        <v>1</v>
      </c>
      <c r="E154" s="354"/>
      <c r="F154" s="654">
        <v>1</v>
      </c>
      <c r="G154" s="354"/>
      <c r="H154" s="354"/>
      <c r="I154" s="354">
        <v>1</v>
      </c>
      <c r="J154" s="354"/>
      <c r="K154" s="354"/>
      <c r="L154" s="393">
        <f>COUNTIF(N154:S154,"ERROR")</f>
        <v>0</v>
      </c>
      <c r="M154" s="393" t="str">
        <f t="shared" ref="M154:M160" si="8">IF(ISBLANK(C23),1,C23)</f>
        <v>Training</v>
      </c>
      <c r="N154" s="396" t="str">
        <f>IF($M$154=C24,"ERROR","")</f>
        <v/>
      </c>
      <c r="O154" s="396" t="str">
        <f>IF($M$154=C25,"ERROR","")</f>
        <v/>
      </c>
      <c r="P154" s="396" t="str">
        <f>IF($M$154=C26,"ERROR","")</f>
        <v/>
      </c>
      <c r="Q154" s="396" t="str">
        <f>IF($M$154=C27,"ERROR","")</f>
        <v/>
      </c>
      <c r="R154" s="388" t="str">
        <f>IF($M$154=C28,"ERROR","")</f>
        <v/>
      </c>
      <c r="S154" s="388" t="str">
        <f>IF($M$154=C29,"ERROR","")</f>
        <v/>
      </c>
      <c r="T154" s="388"/>
      <c r="U154" s="388"/>
      <c r="V154" s="388"/>
      <c r="W154" s="69"/>
      <c r="X154" s="69"/>
      <c r="Y154" s="69"/>
      <c r="Z154" s="69"/>
      <c r="AA154" s="69"/>
      <c r="AB154" s="69"/>
      <c r="AC154" s="69"/>
      <c r="AD154" s="69"/>
      <c r="AE154" s="69"/>
      <c r="AF154" s="69"/>
      <c r="AG154" s="69"/>
      <c r="AH154" s="69"/>
      <c r="AI154" s="89"/>
      <c r="AJ154" s="89"/>
      <c r="AK154" s="89"/>
      <c r="AL154" s="89"/>
      <c r="AM154" s="89"/>
      <c r="AN154" s="89"/>
      <c r="AO154" s="89"/>
      <c r="AP154" s="89"/>
      <c r="AQ154" s="89"/>
      <c r="AR154" s="89"/>
      <c r="AS154" s="89"/>
      <c r="AT154" s="89"/>
    </row>
    <row r="155" spans="1:46" s="30" customFormat="1">
      <c r="A155" s="90">
        <v>1</v>
      </c>
      <c r="B155" s="69"/>
      <c r="C155" s="69"/>
      <c r="D155" s="654">
        <f t="shared" ref="D155:D180" si="9">D154+$D$154</f>
        <v>2</v>
      </c>
      <c r="E155" s="654">
        <v>0.05</v>
      </c>
      <c r="F155" s="654">
        <v>2</v>
      </c>
      <c r="G155" s="655">
        <v>0.05</v>
      </c>
      <c r="H155" s="655">
        <v>0.05</v>
      </c>
      <c r="I155" s="354">
        <f>I154+1</f>
        <v>2</v>
      </c>
      <c r="J155" s="354">
        <v>1</v>
      </c>
      <c r="K155" s="354" t="s">
        <v>72</v>
      </c>
      <c r="L155" s="393">
        <f t="shared" ref="L155:L160" si="10">COUNTIF(N155:S155,"ERROR")</f>
        <v>0</v>
      </c>
      <c r="M155" s="393" t="str">
        <f t="shared" si="8"/>
        <v>Conference</v>
      </c>
      <c r="N155" s="396" t="str">
        <f>IF($M$155=C23,"ERROR","")</f>
        <v/>
      </c>
      <c r="O155" s="396" t="str">
        <f>IF($M$155=C25,"ERROR","")</f>
        <v/>
      </c>
      <c r="P155" s="396" t="str">
        <f>IF($M$155=C26,"ERROR","")</f>
        <v/>
      </c>
      <c r="Q155" s="396" t="str">
        <f>IF($M$155=C27,"ERROR","")</f>
        <v/>
      </c>
      <c r="R155" s="388" t="str">
        <f>IF($M$155=C28,"ERROR","")</f>
        <v/>
      </c>
      <c r="S155" s="388" t="str">
        <f>IF($M$155=C29,"ERROR","")</f>
        <v/>
      </c>
      <c r="T155" s="388"/>
      <c r="U155" s="388"/>
      <c r="V155" s="388"/>
      <c r="W155" s="69"/>
      <c r="X155" s="69"/>
      <c r="Y155" s="69"/>
      <c r="Z155" s="69"/>
      <c r="AA155" s="69"/>
      <c r="AB155" s="69"/>
      <c r="AC155" s="69"/>
      <c r="AD155" s="69"/>
      <c r="AE155" s="69"/>
      <c r="AF155" s="69"/>
      <c r="AG155" s="69"/>
      <c r="AH155" s="69"/>
      <c r="AI155" s="89"/>
      <c r="AJ155" s="89"/>
      <c r="AK155" s="89"/>
      <c r="AL155" s="89"/>
      <c r="AM155" s="89"/>
      <c r="AN155" s="89"/>
      <c r="AO155" s="89"/>
      <c r="AP155" s="89"/>
      <c r="AQ155" s="89"/>
      <c r="AR155" s="89"/>
      <c r="AS155" s="89"/>
      <c r="AT155" s="89"/>
    </row>
    <row r="156" spans="1:46" s="30" customFormat="1">
      <c r="A156" s="90">
        <v>2</v>
      </c>
      <c r="B156" s="69" t="s">
        <v>10</v>
      </c>
      <c r="C156" s="69"/>
      <c r="D156" s="654">
        <f t="shared" si="9"/>
        <v>3</v>
      </c>
      <c r="E156" s="654">
        <f t="shared" ref="E156:E180" si="11">E155+$E$155</f>
        <v>0.1</v>
      </c>
      <c r="F156" s="654">
        <f t="shared" ref="F156:F162" si="12">$F$154+F155</f>
        <v>3</v>
      </c>
      <c r="G156" s="655">
        <v>0.1</v>
      </c>
      <c r="H156" s="655">
        <v>0.1</v>
      </c>
      <c r="I156" s="354">
        <f>I155+1</f>
        <v>3</v>
      </c>
      <c r="J156" s="354">
        <f>J155+1</f>
        <v>2</v>
      </c>
      <c r="K156" s="354" t="s">
        <v>73</v>
      </c>
      <c r="L156" s="393">
        <f t="shared" si="10"/>
        <v>0</v>
      </c>
      <c r="M156" s="393" t="str">
        <f t="shared" si="8"/>
        <v>Research</v>
      </c>
      <c r="N156" s="396" t="str">
        <f>IF($M$156=C23,"ERROR","")</f>
        <v/>
      </c>
      <c r="O156" s="396" t="str">
        <f>IF($M$156=C24,"ERROR","")</f>
        <v/>
      </c>
      <c r="P156" s="396" t="str">
        <f>IF($M$156=C26,"ERROR","")</f>
        <v/>
      </c>
      <c r="Q156" s="396" t="str">
        <f>IF($M$156=C27,"ERROR","")</f>
        <v/>
      </c>
      <c r="R156" s="388" t="str">
        <f>IF($M$156=C28,"ERROR","")</f>
        <v/>
      </c>
      <c r="S156" s="388" t="str">
        <f>IF($M$156=C29,"ERROR","")</f>
        <v/>
      </c>
      <c r="T156" s="388"/>
      <c r="U156" s="388"/>
      <c r="V156" s="388"/>
      <c r="W156" s="69"/>
      <c r="X156" s="69"/>
      <c r="Y156" s="69"/>
      <c r="Z156" s="69"/>
      <c r="AA156" s="69"/>
      <c r="AB156" s="69"/>
      <c r="AC156" s="69"/>
      <c r="AD156" s="69"/>
      <c r="AE156" s="69"/>
      <c r="AF156" s="69"/>
      <c r="AG156" s="69"/>
      <c r="AH156" s="69"/>
      <c r="AI156" s="89"/>
      <c r="AJ156" s="89"/>
      <c r="AK156" s="89"/>
      <c r="AL156" s="89"/>
      <c r="AM156" s="89"/>
      <c r="AN156" s="89"/>
      <c r="AO156" s="89"/>
      <c r="AP156" s="89"/>
      <c r="AQ156" s="89"/>
      <c r="AR156" s="89"/>
      <c r="AS156" s="89"/>
      <c r="AT156" s="89"/>
    </row>
    <row r="157" spans="1:46" s="30" customFormat="1">
      <c r="A157" s="90">
        <v>3</v>
      </c>
      <c r="B157" s="90" t="s">
        <v>11</v>
      </c>
      <c r="C157" s="90"/>
      <c r="D157" s="654">
        <f t="shared" si="9"/>
        <v>4</v>
      </c>
      <c r="E157" s="654">
        <f t="shared" si="11"/>
        <v>0.15000000000000002</v>
      </c>
      <c r="F157" s="654">
        <f t="shared" si="12"/>
        <v>4</v>
      </c>
      <c r="G157" s="655">
        <v>0.15</v>
      </c>
      <c r="H157" s="655">
        <v>0.15</v>
      </c>
      <c r="I157" s="354">
        <f t="shared" ref="I157:J169" si="13">I156+1</f>
        <v>4</v>
      </c>
      <c r="J157" s="354">
        <f t="shared" si="13"/>
        <v>3</v>
      </c>
      <c r="K157" s="354"/>
      <c r="L157" s="393">
        <f t="shared" si="10"/>
        <v>0</v>
      </c>
      <c r="M157" s="393" t="str">
        <f t="shared" si="8"/>
        <v>Publications</v>
      </c>
      <c r="N157" s="396" t="str">
        <f>IF($M$157=C23,"ERROR","")</f>
        <v/>
      </c>
      <c r="O157" s="396" t="str">
        <f>IF($M$157=C24,"ERROR","")</f>
        <v/>
      </c>
      <c r="P157" s="396" t="str">
        <f>IF($M$157=C25,"ERROR","")</f>
        <v/>
      </c>
      <c r="Q157" s="396" t="str">
        <f>IF($M$157=C27,"ERROR","")</f>
        <v/>
      </c>
      <c r="R157" s="388" t="str">
        <f>IF($M$157=C28,"ERROR","")</f>
        <v/>
      </c>
      <c r="S157" s="388" t="str">
        <f>IF($M$157=C29,"ERROR","")</f>
        <v/>
      </c>
      <c r="T157" s="388"/>
      <c r="U157" s="388"/>
      <c r="V157" s="388"/>
      <c r="W157" s="69"/>
      <c r="X157" s="69"/>
      <c r="Y157" s="69"/>
      <c r="Z157" s="69"/>
      <c r="AA157" s="69"/>
      <c r="AB157" s="69"/>
      <c r="AC157" s="69"/>
      <c r="AD157" s="69"/>
      <c r="AE157" s="69"/>
      <c r="AF157" s="69"/>
      <c r="AG157" s="69"/>
      <c r="AH157" s="69"/>
      <c r="AI157" s="89"/>
      <c r="AJ157" s="89"/>
      <c r="AK157" s="89"/>
      <c r="AL157" s="89"/>
      <c r="AM157" s="89"/>
      <c r="AN157" s="89"/>
      <c r="AO157" s="89"/>
      <c r="AP157" s="89"/>
      <c r="AQ157" s="89"/>
      <c r="AR157" s="89"/>
      <c r="AS157" s="89"/>
      <c r="AT157" s="89"/>
    </row>
    <row r="158" spans="1:46" s="30" customFormat="1">
      <c r="A158" s="69">
        <v>1</v>
      </c>
      <c r="B158" s="90"/>
      <c r="C158" s="89"/>
      <c r="D158" s="654">
        <f t="shared" si="9"/>
        <v>5</v>
      </c>
      <c r="E158" s="654">
        <f t="shared" si="11"/>
        <v>0.2</v>
      </c>
      <c r="F158" s="654">
        <f t="shared" si="12"/>
        <v>5</v>
      </c>
      <c r="G158" s="655">
        <v>0.2</v>
      </c>
      <c r="H158" s="655">
        <v>0.2</v>
      </c>
      <c r="I158" s="354">
        <f t="shared" si="13"/>
        <v>5</v>
      </c>
      <c r="J158" s="354">
        <f t="shared" si="13"/>
        <v>4</v>
      </c>
      <c r="K158" s="354"/>
      <c r="L158" s="393">
        <f t="shared" si="10"/>
        <v>0</v>
      </c>
      <c r="M158" s="393">
        <f t="shared" si="8"/>
        <v>1</v>
      </c>
      <c r="N158" s="396" t="str">
        <f>IF($M$158=C23,"ERROR","")</f>
        <v/>
      </c>
      <c r="O158" s="396" t="str">
        <f>IF($M$158=C24,"ERROR","")</f>
        <v/>
      </c>
      <c r="P158" s="396" t="str">
        <f>IF($M$158=C25,"ERROR","")</f>
        <v/>
      </c>
      <c r="Q158" s="396" t="str">
        <f>IF($M$158=C26,"ERROR","")</f>
        <v/>
      </c>
      <c r="R158" s="388" t="str">
        <f>IF($M$158=C28,"ERROR","")</f>
        <v/>
      </c>
      <c r="S158" s="388" t="str">
        <f>IF($M$158=C29,"ERROR","")</f>
        <v/>
      </c>
      <c r="T158" s="388"/>
      <c r="U158" s="388"/>
      <c r="V158" s="388"/>
      <c r="W158" s="69"/>
      <c r="X158" s="69"/>
      <c r="Y158" s="69"/>
      <c r="Z158" s="69"/>
      <c r="AA158" s="69"/>
      <c r="AB158" s="69"/>
      <c r="AC158" s="69"/>
      <c r="AD158" s="69"/>
      <c r="AE158" s="69"/>
      <c r="AF158" s="69"/>
      <c r="AG158" s="69"/>
      <c r="AH158" s="69"/>
      <c r="AI158" s="89"/>
      <c r="AJ158" s="89"/>
      <c r="AK158" s="89"/>
      <c r="AL158" s="89"/>
      <c r="AM158" s="89"/>
      <c r="AN158" s="89"/>
      <c r="AO158" s="89"/>
      <c r="AP158" s="89"/>
      <c r="AQ158" s="89"/>
      <c r="AR158" s="89"/>
      <c r="AS158" s="89"/>
      <c r="AT158" s="89"/>
    </row>
    <row r="159" spans="1:46" s="30" customFormat="1">
      <c r="A159" s="69">
        <v>2</v>
      </c>
      <c r="B159" s="90" t="s">
        <v>123</v>
      </c>
      <c r="C159" s="90"/>
      <c r="D159" s="654">
        <f t="shared" si="9"/>
        <v>6</v>
      </c>
      <c r="E159" s="654">
        <f t="shared" si="11"/>
        <v>0.25</v>
      </c>
      <c r="F159" s="654">
        <f t="shared" si="12"/>
        <v>6</v>
      </c>
      <c r="G159" s="655">
        <v>0.25</v>
      </c>
      <c r="H159" s="655">
        <v>0.25</v>
      </c>
      <c r="I159" s="354">
        <f t="shared" si="13"/>
        <v>6</v>
      </c>
      <c r="J159" s="354">
        <f t="shared" si="13"/>
        <v>5</v>
      </c>
      <c r="K159" s="354"/>
      <c r="L159" s="393">
        <f t="shared" si="10"/>
        <v>0</v>
      </c>
      <c r="M159" s="393">
        <f t="shared" si="8"/>
        <v>1</v>
      </c>
      <c r="N159" s="396" t="str">
        <f>IF($M$159=C23,"ERROR","")</f>
        <v/>
      </c>
      <c r="O159" s="396" t="str">
        <f>IF($M$159=C24,"ERROR","")</f>
        <v/>
      </c>
      <c r="P159" s="396" t="str">
        <f>IF($M$159=C25,"ERROR","")</f>
        <v/>
      </c>
      <c r="Q159" s="396" t="str">
        <f>IF($M$159=C26,"ERROR","")</f>
        <v/>
      </c>
      <c r="R159" s="388" t="str">
        <f>IF($M$159=C27,"ERROR","")</f>
        <v/>
      </c>
      <c r="S159" s="388" t="str">
        <f>IF($M$159=C29,"ERROR","")</f>
        <v/>
      </c>
      <c r="T159" s="388"/>
      <c r="U159" s="388"/>
      <c r="V159" s="388"/>
      <c r="W159" s="69"/>
      <c r="X159" s="69"/>
      <c r="Y159" s="69"/>
      <c r="Z159" s="69"/>
      <c r="AA159" s="69"/>
      <c r="AB159" s="69"/>
      <c r="AC159" s="69"/>
      <c r="AD159" s="69"/>
      <c r="AE159" s="69"/>
      <c r="AF159" s="69"/>
      <c r="AG159" s="69"/>
      <c r="AH159" s="69"/>
      <c r="AI159" s="89"/>
      <c r="AJ159" s="89"/>
      <c r="AK159" s="89"/>
      <c r="AL159" s="89"/>
      <c r="AM159" s="89"/>
      <c r="AN159" s="89"/>
      <c r="AO159" s="89"/>
      <c r="AP159" s="89"/>
      <c r="AQ159" s="89"/>
      <c r="AR159" s="89"/>
      <c r="AS159" s="89"/>
      <c r="AT159" s="89"/>
    </row>
    <row r="160" spans="1:46" s="30" customFormat="1">
      <c r="A160" s="69">
        <v>3</v>
      </c>
      <c r="B160" s="90" t="s">
        <v>122</v>
      </c>
      <c r="C160" s="90"/>
      <c r="D160" s="654">
        <f t="shared" si="9"/>
        <v>7</v>
      </c>
      <c r="E160" s="654">
        <f t="shared" si="11"/>
        <v>0.3</v>
      </c>
      <c r="F160" s="654">
        <f t="shared" si="12"/>
        <v>7</v>
      </c>
      <c r="G160" s="655">
        <v>0.3</v>
      </c>
      <c r="H160" s="655">
        <v>0.3</v>
      </c>
      <c r="I160" s="354">
        <f t="shared" si="13"/>
        <v>7</v>
      </c>
      <c r="J160" s="354">
        <f t="shared" si="13"/>
        <v>6</v>
      </c>
      <c r="K160" s="354"/>
      <c r="L160" s="393">
        <f t="shared" si="10"/>
        <v>0</v>
      </c>
      <c r="M160" s="393">
        <f t="shared" si="8"/>
        <v>1</v>
      </c>
      <c r="N160" s="396" t="str">
        <f>IF($M$160=C23,"ERROR","")</f>
        <v/>
      </c>
      <c r="O160" s="396" t="str">
        <f>IF($M$160=C24,"ERROR","")</f>
        <v/>
      </c>
      <c r="P160" s="396" t="str">
        <f>IF($M$160=C25,"ERROR","")</f>
        <v/>
      </c>
      <c r="Q160" s="396" t="str">
        <f>IF($M$160=C26,"ERROR","")</f>
        <v/>
      </c>
      <c r="R160" s="388" t="str">
        <f>IF($M$160=C27,"ERROR","")</f>
        <v/>
      </c>
      <c r="S160" s="388" t="str">
        <f>IF($M$160=C28,"ERROR","")</f>
        <v/>
      </c>
      <c r="T160" s="388"/>
      <c r="U160" s="388"/>
      <c r="V160" s="388"/>
      <c r="W160" s="69"/>
      <c r="X160" s="69"/>
      <c r="Y160" s="69"/>
      <c r="Z160" s="69"/>
      <c r="AA160" s="69"/>
      <c r="AB160" s="69"/>
      <c r="AC160" s="69"/>
      <c r="AD160" s="69"/>
      <c r="AE160" s="69"/>
      <c r="AF160" s="69"/>
      <c r="AG160" s="69"/>
      <c r="AH160" s="69"/>
      <c r="AI160" s="89"/>
      <c r="AJ160" s="89"/>
      <c r="AK160" s="89"/>
      <c r="AL160" s="89"/>
      <c r="AM160" s="89"/>
      <c r="AN160" s="89"/>
      <c r="AO160" s="89"/>
      <c r="AP160" s="89"/>
      <c r="AQ160" s="89"/>
      <c r="AR160" s="89"/>
      <c r="AS160" s="89"/>
      <c r="AT160" s="89"/>
    </row>
    <row r="161" spans="1:46" s="30" customFormat="1">
      <c r="A161" s="69">
        <v>4</v>
      </c>
      <c r="B161" s="90" t="s">
        <v>124</v>
      </c>
      <c r="C161" s="90"/>
      <c r="D161" s="654">
        <f t="shared" si="9"/>
        <v>8</v>
      </c>
      <c r="E161" s="654">
        <f t="shared" si="11"/>
        <v>0.35</v>
      </c>
      <c r="F161" s="654">
        <f t="shared" si="12"/>
        <v>8</v>
      </c>
      <c r="G161" s="655">
        <v>0.4</v>
      </c>
      <c r="H161" s="655">
        <v>0.4</v>
      </c>
      <c r="I161" s="354">
        <f t="shared" si="13"/>
        <v>8</v>
      </c>
      <c r="J161" s="354">
        <f t="shared" si="13"/>
        <v>7</v>
      </c>
      <c r="K161" s="354"/>
      <c r="L161" s="393"/>
      <c r="M161" s="393"/>
      <c r="N161" s="396"/>
      <c r="O161" s="396"/>
      <c r="P161" s="396"/>
      <c r="Q161" s="396"/>
      <c r="R161" s="388"/>
      <c r="S161" s="388"/>
      <c r="T161" s="388"/>
      <c r="U161" s="388"/>
      <c r="V161" s="388"/>
      <c r="W161" s="69"/>
      <c r="X161" s="69"/>
      <c r="Y161" s="69"/>
      <c r="Z161" s="69"/>
      <c r="AA161" s="69"/>
      <c r="AB161" s="69"/>
      <c r="AC161" s="69"/>
      <c r="AD161" s="69"/>
      <c r="AE161" s="69"/>
      <c r="AF161" s="69"/>
      <c r="AG161" s="69"/>
      <c r="AH161" s="69"/>
      <c r="AI161" s="89"/>
      <c r="AJ161" s="89"/>
      <c r="AK161" s="89"/>
      <c r="AL161" s="89"/>
      <c r="AM161" s="89"/>
      <c r="AN161" s="89"/>
      <c r="AO161" s="89"/>
      <c r="AP161" s="89"/>
      <c r="AQ161" s="89"/>
      <c r="AR161" s="89"/>
      <c r="AS161" s="89"/>
      <c r="AT161" s="89"/>
    </row>
    <row r="162" spans="1:46" s="30" customFormat="1">
      <c r="A162" s="69">
        <v>5</v>
      </c>
      <c r="B162" s="69" t="s">
        <v>125</v>
      </c>
      <c r="C162" s="90"/>
      <c r="D162" s="654">
        <f t="shared" si="9"/>
        <v>9</v>
      </c>
      <c r="E162" s="654">
        <f t="shared" si="11"/>
        <v>0.39999999999999997</v>
      </c>
      <c r="F162" s="654">
        <f t="shared" si="12"/>
        <v>9</v>
      </c>
      <c r="G162" s="655">
        <v>0.5</v>
      </c>
      <c r="H162" s="655">
        <v>0.5</v>
      </c>
      <c r="I162" s="354">
        <f>I161+1</f>
        <v>9</v>
      </c>
      <c r="J162" s="354">
        <f>J161+1</f>
        <v>8</v>
      </c>
      <c r="K162" s="354"/>
      <c r="L162" s="393"/>
      <c r="M162" s="393"/>
      <c r="N162" s="396"/>
      <c r="O162" s="396"/>
      <c r="P162" s="396"/>
      <c r="Q162" s="396"/>
      <c r="R162" s="388"/>
      <c r="S162" s="388"/>
      <c r="T162" s="388"/>
      <c r="U162" s="388"/>
      <c r="V162" s="388"/>
      <c r="W162" s="69"/>
      <c r="X162" s="69"/>
      <c r="Y162" s="69"/>
      <c r="Z162" s="69"/>
      <c r="AA162" s="69"/>
      <c r="AB162" s="69"/>
      <c r="AC162" s="69"/>
      <c r="AD162" s="69"/>
      <c r="AE162" s="69"/>
      <c r="AF162" s="69"/>
      <c r="AG162" s="69"/>
      <c r="AH162" s="69"/>
      <c r="AI162" s="89"/>
      <c r="AJ162" s="89"/>
      <c r="AK162" s="89"/>
      <c r="AL162" s="89"/>
      <c r="AM162" s="89"/>
      <c r="AN162" s="89"/>
      <c r="AO162" s="89"/>
      <c r="AP162" s="89"/>
      <c r="AQ162" s="89"/>
      <c r="AR162" s="89"/>
      <c r="AS162" s="89"/>
      <c r="AT162" s="89"/>
    </row>
    <row r="163" spans="1:46" s="30" customFormat="1">
      <c r="A163" s="69">
        <f>E111</f>
        <v>3</v>
      </c>
      <c r="B163" s="89"/>
      <c r="C163" s="89"/>
      <c r="D163" s="654">
        <f t="shared" si="9"/>
        <v>10</v>
      </c>
      <c r="E163" s="654">
        <f t="shared" si="11"/>
        <v>0.44999999999999996</v>
      </c>
      <c r="F163" s="654"/>
      <c r="G163" s="354"/>
      <c r="H163" s="354"/>
      <c r="I163" s="354">
        <f>I162+1</f>
        <v>10</v>
      </c>
      <c r="J163" s="354">
        <f>J162+1</f>
        <v>9</v>
      </c>
      <c r="K163" s="354"/>
      <c r="L163" s="394"/>
      <c r="M163" s="394"/>
      <c r="N163" s="394"/>
      <c r="O163" s="394"/>
      <c r="P163" s="394"/>
      <c r="Q163" s="395"/>
      <c r="R163" s="355"/>
      <c r="S163" s="355"/>
      <c r="T163" s="355"/>
      <c r="U163" s="355"/>
      <c r="V163" s="355"/>
      <c r="W163" s="69"/>
      <c r="X163" s="69"/>
      <c r="Y163" s="69"/>
      <c r="Z163" s="69"/>
      <c r="AA163" s="69"/>
      <c r="AB163" s="69"/>
      <c r="AC163" s="69"/>
      <c r="AD163" s="69"/>
      <c r="AE163" s="69"/>
      <c r="AF163" s="69"/>
      <c r="AG163" s="69"/>
      <c r="AH163" s="69"/>
      <c r="AI163" s="89"/>
      <c r="AJ163" s="89"/>
      <c r="AK163" s="89"/>
      <c r="AL163" s="89"/>
      <c r="AM163" s="89"/>
      <c r="AN163" s="89"/>
      <c r="AO163" s="89"/>
      <c r="AP163" s="89"/>
      <c r="AQ163" s="89"/>
      <c r="AR163" s="89"/>
      <c r="AS163" s="89"/>
      <c r="AT163" s="89"/>
    </row>
    <row r="164" spans="1:46" s="30" customFormat="1">
      <c r="A164" s="69"/>
      <c r="B164" s="69"/>
      <c r="C164" s="69"/>
      <c r="D164" s="654">
        <f t="shared" si="9"/>
        <v>11</v>
      </c>
      <c r="E164" s="654">
        <f t="shared" si="11"/>
        <v>0.49999999999999994</v>
      </c>
      <c r="F164" s="654"/>
      <c r="G164" s="354"/>
      <c r="H164" s="354"/>
      <c r="I164" s="354">
        <f t="shared" si="13"/>
        <v>11</v>
      </c>
      <c r="J164" s="354">
        <f t="shared" si="13"/>
        <v>10</v>
      </c>
      <c r="K164" s="354"/>
      <c r="L164" s="394"/>
      <c r="M164" s="394"/>
      <c r="N164" s="394"/>
      <c r="O164" s="394"/>
      <c r="P164" s="394"/>
      <c r="Q164" s="395"/>
      <c r="R164" s="355"/>
      <c r="S164" s="355"/>
      <c r="T164" s="355"/>
      <c r="U164" s="355"/>
      <c r="V164" s="355"/>
      <c r="W164" s="69"/>
      <c r="X164" s="69"/>
      <c r="Y164" s="69"/>
      <c r="Z164" s="69"/>
      <c r="AA164" s="69"/>
      <c r="AB164" s="69"/>
      <c r="AC164" s="69"/>
      <c r="AD164" s="69"/>
      <c r="AE164" s="69"/>
      <c r="AF164" s="69"/>
      <c r="AG164" s="69"/>
      <c r="AH164" s="69"/>
      <c r="AI164" s="89"/>
      <c r="AJ164" s="89"/>
      <c r="AK164" s="89"/>
      <c r="AL164" s="89"/>
      <c r="AM164" s="89"/>
      <c r="AN164" s="89"/>
      <c r="AO164" s="89"/>
      <c r="AP164" s="89"/>
      <c r="AQ164" s="89"/>
      <c r="AR164" s="89"/>
      <c r="AS164" s="89"/>
      <c r="AT164" s="89"/>
    </row>
    <row r="165" spans="1:46" s="30" customFormat="1">
      <c r="A165" s="89">
        <f>E112</f>
        <v>4</v>
      </c>
      <c r="B165" s="69"/>
      <c r="C165" s="69"/>
      <c r="D165" s="654">
        <f t="shared" si="9"/>
        <v>12</v>
      </c>
      <c r="E165" s="654">
        <f t="shared" si="11"/>
        <v>0.54999999999999993</v>
      </c>
      <c r="F165" s="654"/>
      <c r="G165" s="354"/>
      <c r="H165" s="354"/>
      <c r="I165" s="354">
        <f t="shared" si="13"/>
        <v>12</v>
      </c>
      <c r="J165" s="354">
        <f t="shared" si="13"/>
        <v>11</v>
      </c>
      <c r="K165" s="354"/>
      <c r="L165" s="394"/>
      <c r="M165" s="394"/>
      <c r="N165" s="394"/>
      <c r="O165" s="394"/>
      <c r="P165" s="394"/>
      <c r="Q165" s="395"/>
      <c r="R165" s="355"/>
      <c r="S165" s="355"/>
      <c r="T165" s="355"/>
      <c r="U165" s="355"/>
      <c r="V165" s="355"/>
      <c r="W165" s="69"/>
      <c r="X165" s="69"/>
      <c r="Y165" s="69"/>
      <c r="Z165" s="69"/>
      <c r="AA165" s="69"/>
      <c r="AB165" s="69"/>
      <c r="AC165" s="69"/>
      <c r="AD165" s="69"/>
      <c r="AE165" s="69"/>
      <c r="AF165" s="69"/>
      <c r="AG165" s="69"/>
      <c r="AH165" s="69"/>
      <c r="AI165" s="89"/>
      <c r="AJ165" s="89"/>
      <c r="AK165" s="89"/>
      <c r="AL165" s="89"/>
      <c r="AM165" s="89"/>
      <c r="AN165" s="89"/>
      <c r="AO165" s="89"/>
      <c r="AP165" s="89"/>
      <c r="AQ165" s="89"/>
      <c r="AR165" s="89"/>
      <c r="AS165" s="89"/>
      <c r="AT165" s="89"/>
    </row>
    <row r="166" spans="1:46" s="30" customFormat="1">
      <c r="A166" s="89"/>
      <c r="B166" s="69"/>
      <c r="C166" s="69"/>
      <c r="D166" s="654">
        <f t="shared" si="9"/>
        <v>13</v>
      </c>
      <c r="E166" s="654">
        <f t="shared" si="11"/>
        <v>0.6</v>
      </c>
      <c r="F166" s="654"/>
      <c r="G166" s="354"/>
      <c r="H166" s="354"/>
      <c r="I166" s="354">
        <f t="shared" si="13"/>
        <v>13</v>
      </c>
      <c r="J166" s="354">
        <f t="shared" si="13"/>
        <v>12</v>
      </c>
      <c r="K166" s="354"/>
      <c r="L166" s="394"/>
      <c r="M166" s="394"/>
      <c r="N166" s="394"/>
      <c r="O166" s="394"/>
      <c r="P166" s="394"/>
      <c r="Q166" s="395"/>
      <c r="R166" s="355"/>
      <c r="S166" s="355"/>
      <c r="T166" s="355"/>
      <c r="U166" s="355"/>
      <c r="V166" s="355"/>
      <c r="W166" s="69"/>
      <c r="X166" s="69"/>
      <c r="Y166" s="69"/>
      <c r="Z166" s="69"/>
      <c r="AA166" s="69"/>
      <c r="AB166" s="69"/>
      <c r="AC166" s="69"/>
      <c r="AD166" s="69"/>
      <c r="AE166" s="69"/>
      <c r="AF166" s="69"/>
      <c r="AG166" s="69"/>
      <c r="AH166" s="69"/>
      <c r="AI166" s="89"/>
      <c r="AJ166" s="89"/>
      <c r="AK166" s="89"/>
      <c r="AL166" s="89"/>
      <c r="AM166" s="89"/>
      <c r="AN166" s="89"/>
      <c r="AO166" s="89"/>
      <c r="AP166" s="89"/>
      <c r="AQ166" s="89"/>
      <c r="AR166" s="89"/>
      <c r="AS166" s="89"/>
      <c r="AT166" s="89"/>
    </row>
    <row r="167" spans="1:46" s="30" customFormat="1">
      <c r="A167" s="89"/>
      <c r="B167" s="69"/>
      <c r="C167" s="69"/>
      <c r="D167" s="654">
        <f t="shared" si="9"/>
        <v>14</v>
      </c>
      <c r="E167" s="654">
        <f t="shared" si="11"/>
        <v>0.65</v>
      </c>
      <c r="F167" s="654"/>
      <c r="G167" s="354"/>
      <c r="H167" s="354"/>
      <c r="I167" s="354">
        <f t="shared" si="13"/>
        <v>14</v>
      </c>
      <c r="J167" s="354">
        <f t="shared" si="13"/>
        <v>13</v>
      </c>
      <c r="K167" s="354"/>
      <c r="L167" s="394"/>
      <c r="M167" s="394"/>
      <c r="N167" s="394"/>
      <c r="O167" s="394"/>
      <c r="P167" s="394"/>
      <c r="Q167" s="395"/>
      <c r="R167" s="355"/>
      <c r="S167" s="355"/>
      <c r="T167" s="355"/>
      <c r="U167" s="355"/>
      <c r="V167" s="355"/>
      <c r="W167" s="69"/>
      <c r="X167" s="69"/>
      <c r="Y167" s="69"/>
      <c r="Z167" s="69"/>
      <c r="AA167" s="69"/>
      <c r="AB167" s="69"/>
      <c r="AC167" s="69"/>
      <c r="AD167" s="69"/>
      <c r="AE167" s="69"/>
      <c r="AF167" s="69"/>
      <c r="AG167" s="69"/>
      <c r="AH167" s="69"/>
      <c r="AI167" s="89"/>
      <c r="AJ167" s="89"/>
      <c r="AK167" s="89"/>
      <c r="AL167" s="89"/>
      <c r="AM167" s="89"/>
      <c r="AN167" s="89"/>
      <c r="AO167" s="89"/>
      <c r="AP167" s="89"/>
      <c r="AQ167" s="89"/>
      <c r="AR167" s="89"/>
      <c r="AS167" s="89"/>
      <c r="AT167" s="89"/>
    </row>
    <row r="168" spans="1:46" s="30" customFormat="1">
      <c r="A168" s="89"/>
      <c r="B168" s="69"/>
      <c r="C168" s="69" t="str">
        <f>IF($O$193=C29,"ERROR","")</f>
        <v/>
      </c>
      <c r="D168" s="654">
        <f t="shared" si="9"/>
        <v>15</v>
      </c>
      <c r="E168" s="654">
        <f t="shared" si="11"/>
        <v>0.70000000000000007</v>
      </c>
      <c r="F168" s="654"/>
      <c r="G168" s="354"/>
      <c r="H168" s="354"/>
      <c r="I168" s="354">
        <f t="shared" si="13"/>
        <v>15</v>
      </c>
      <c r="J168" s="354">
        <f t="shared" si="13"/>
        <v>14</v>
      </c>
      <c r="K168" s="354"/>
      <c r="L168" s="394"/>
      <c r="M168" s="394"/>
      <c r="N168" s="394"/>
      <c r="O168" s="394"/>
      <c r="P168" s="394"/>
      <c r="Q168" s="395"/>
      <c r="R168" s="355"/>
      <c r="S168" s="355"/>
      <c r="T168" s="355"/>
      <c r="U168" s="355"/>
      <c r="V168" s="355"/>
      <c r="W168" s="69"/>
      <c r="X168" s="69"/>
      <c r="Y168" s="69"/>
      <c r="Z168" s="69"/>
      <c r="AA168" s="69"/>
      <c r="AB168" s="69"/>
      <c r="AC168" s="69"/>
      <c r="AD168" s="69"/>
      <c r="AE168" s="69"/>
      <c r="AF168" s="69"/>
      <c r="AG168" s="69"/>
      <c r="AH168" s="69"/>
      <c r="AI168" s="89"/>
      <c r="AJ168" s="89"/>
      <c r="AK168" s="89"/>
      <c r="AL168" s="89"/>
      <c r="AM168" s="89"/>
      <c r="AN168" s="89"/>
      <c r="AO168" s="89"/>
      <c r="AP168" s="89"/>
      <c r="AQ168" s="89"/>
      <c r="AR168" s="89"/>
      <c r="AS168" s="89"/>
      <c r="AT168" s="89"/>
    </row>
    <row r="169" spans="1:46" s="30" customFormat="1">
      <c r="A169" s="89"/>
      <c r="B169" s="69"/>
      <c r="C169" s="89"/>
      <c r="D169" s="654">
        <f t="shared" si="9"/>
        <v>16</v>
      </c>
      <c r="E169" s="654">
        <f t="shared" si="11"/>
        <v>0.75000000000000011</v>
      </c>
      <c r="F169" s="654"/>
      <c r="G169" s="354"/>
      <c r="H169" s="354"/>
      <c r="I169" s="354">
        <f t="shared" si="13"/>
        <v>16</v>
      </c>
      <c r="J169" s="354">
        <f t="shared" si="13"/>
        <v>15</v>
      </c>
      <c r="K169" s="354"/>
      <c r="L169" s="394"/>
      <c r="M169" s="394"/>
      <c r="N169" s="394"/>
      <c r="O169" s="394"/>
      <c r="P169" s="394"/>
      <c r="Q169" s="395"/>
      <c r="R169" s="355"/>
      <c r="S169" s="355"/>
      <c r="T169" s="355"/>
      <c r="U169" s="355"/>
      <c r="V169" s="355"/>
      <c r="W169" s="69"/>
      <c r="X169" s="69"/>
      <c r="Y169" s="69"/>
      <c r="Z169" s="69"/>
      <c r="AA169" s="69"/>
      <c r="AB169" s="69"/>
      <c r="AC169" s="69"/>
      <c r="AD169" s="69"/>
      <c r="AE169" s="69"/>
      <c r="AF169" s="69"/>
      <c r="AG169" s="69"/>
      <c r="AH169" s="69"/>
      <c r="AI169" s="89"/>
      <c r="AJ169" s="89"/>
      <c r="AK169" s="89"/>
      <c r="AL169" s="89"/>
      <c r="AM169" s="89"/>
      <c r="AN169" s="89"/>
      <c r="AO169" s="89"/>
      <c r="AP169" s="89"/>
      <c r="AQ169" s="89"/>
      <c r="AR169" s="89"/>
      <c r="AS169" s="89"/>
      <c r="AT169" s="89"/>
    </row>
    <row r="170" spans="1:46" s="30" customFormat="1">
      <c r="A170" s="89"/>
      <c r="B170" s="69"/>
      <c r="C170" s="89"/>
      <c r="D170" s="654">
        <f t="shared" si="9"/>
        <v>17</v>
      </c>
      <c r="E170" s="654">
        <f t="shared" si="11"/>
        <v>0.80000000000000016</v>
      </c>
      <c r="F170" s="654"/>
      <c r="G170" s="354"/>
      <c r="H170" s="354"/>
      <c r="I170" s="354"/>
      <c r="J170" s="354"/>
      <c r="K170" s="354"/>
      <c r="L170" s="394"/>
      <c r="M170" s="394"/>
      <c r="N170" s="394"/>
      <c r="O170" s="394"/>
      <c r="P170" s="394"/>
      <c r="Q170" s="395"/>
      <c r="R170" s="355"/>
      <c r="S170" s="355"/>
      <c r="T170" s="355"/>
      <c r="U170" s="355"/>
      <c r="V170" s="355"/>
      <c r="W170" s="69"/>
      <c r="X170" s="69"/>
      <c r="Y170" s="69"/>
      <c r="Z170" s="69"/>
      <c r="AA170" s="69"/>
      <c r="AB170" s="69"/>
      <c r="AC170" s="69"/>
      <c r="AD170" s="69"/>
      <c r="AE170" s="69"/>
      <c r="AF170" s="69"/>
      <c r="AG170" s="69"/>
      <c r="AH170" s="69"/>
      <c r="AI170" s="89"/>
      <c r="AJ170" s="89"/>
      <c r="AK170" s="89"/>
      <c r="AL170" s="89"/>
      <c r="AM170" s="89"/>
      <c r="AN170" s="89"/>
      <c r="AO170" s="89"/>
      <c r="AP170" s="89"/>
      <c r="AQ170" s="89"/>
      <c r="AR170" s="89"/>
      <c r="AS170" s="89"/>
      <c r="AT170" s="89"/>
    </row>
    <row r="171" spans="1:46" s="30" customFormat="1">
      <c r="A171" s="89"/>
      <c r="B171" s="69"/>
      <c r="C171" s="89"/>
      <c r="D171" s="654">
        <f t="shared" si="9"/>
        <v>18</v>
      </c>
      <c r="E171" s="654">
        <f t="shared" si="11"/>
        <v>0.8500000000000002</v>
      </c>
      <c r="F171" s="654"/>
      <c r="G171" s="354"/>
      <c r="H171" s="354"/>
      <c r="I171" s="354"/>
      <c r="J171" s="354"/>
      <c r="K171" s="355"/>
      <c r="L171" s="394"/>
      <c r="M171" s="394"/>
      <c r="N171" s="394"/>
      <c r="O171" s="394"/>
      <c r="P171" s="394"/>
      <c r="Q171" s="395"/>
      <c r="R171" s="355"/>
      <c r="S171" s="355"/>
      <c r="T171" s="355"/>
      <c r="U171" s="355"/>
      <c r="V171" s="355"/>
      <c r="W171" s="69"/>
      <c r="X171" s="69"/>
      <c r="Y171" s="69"/>
      <c r="Z171" s="69"/>
      <c r="AA171" s="69"/>
      <c r="AB171" s="69"/>
      <c r="AC171" s="69"/>
      <c r="AD171" s="69"/>
      <c r="AE171" s="69"/>
      <c r="AF171" s="69"/>
      <c r="AG171" s="69"/>
      <c r="AH171" s="69"/>
      <c r="AI171" s="89"/>
      <c r="AJ171" s="89"/>
      <c r="AK171" s="89"/>
      <c r="AL171" s="89"/>
      <c r="AM171" s="89"/>
      <c r="AN171" s="89"/>
      <c r="AO171" s="89"/>
      <c r="AP171" s="89"/>
      <c r="AQ171" s="89"/>
      <c r="AR171" s="89"/>
      <c r="AS171" s="89"/>
      <c r="AT171" s="89"/>
    </row>
    <row r="172" spans="1:46" s="30" customFormat="1">
      <c r="A172" s="89"/>
      <c r="B172" s="69"/>
      <c r="C172" s="89"/>
      <c r="D172" s="654">
        <f t="shared" si="9"/>
        <v>19</v>
      </c>
      <c r="E172" s="654">
        <f t="shared" si="11"/>
        <v>0.90000000000000024</v>
      </c>
      <c r="F172" s="654"/>
      <c r="G172" s="354"/>
      <c r="H172" s="354"/>
      <c r="I172" s="354"/>
      <c r="J172" s="354"/>
      <c r="K172" s="355"/>
      <c r="L172" s="394"/>
      <c r="M172" s="394"/>
      <c r="N172" s="394"/>
      <c r="O172" s="394"/>
      <c r="P172" s="394"/>
      <c r="Q172" s="395"/>
      <c r="R172" s="355"/>
      <c r="S172" s="355"/>
      <c r="T172" s="355"/>
      <c r="U172" s="355"/>
      <c r="V172" s="355"/>
      <c r="W172" s="69"/>
      <c r="X172" s="69"/>
      <c r="Y172" s="69"/>
      <c r="Z172" s="69"/>
      <c r="AA172" s="69"/>
      <c r="AB172" s="69"/>
      <c r="AC172" s="69"/>
      <c r="AD172" s="69"/>
      <c r="AE172" s="69"/>
      <c r="AF172" s="69"/>
      <c r="AG172" s="69"/>
      <c r="AH172" s="69"/>
      <c r="AI172" s="89"/>
      <c r="AJ172" s="89"/>
      <c r="AK172" s="89"/>
      <c r="AL172" s="89"/>
      <c r="AM172" s="89"/>
      <c r="AN172" s="89"/>
      <c r="AO172" s="89"/>
      <c r="AP172" s="89"/>
      <c r="AQ172" s="89"/>
      <c r="AR172" s="89"/>
      <c r="AS172" s="89"/>
      <c r="AT172" s="89"/>
    </row>
    <row r="173" spans="1:46" s="30" customFormat="1">
      <c r="A173" s="89"/>
      <c r="B173" s="69"/>
      <c r="C173" s="89"/>
      <c r="D173" s="654">
        <f t="shared" si="9"/>
        <v>20</v>
      </c>
      <c r="E173" s="654">
        <f t="shared" si="11"/>
        <v>0.95000000000000029</v>
      </c>
      <c r="F173" s="654"/>
      <c r="G173" s="354"/>
      <c r="H173" s="354"/>
      <c r="I173" s="354"/>
      <c r="J173" s="354"/>
      <c r="K173" s="355"/>
      <c r="L173" s="394"/>
      <c r="M173" s="394"/>
      <c r="N173" s="394"/>
      <c r="O173" s="394"/>
      <c r="P173" s="394"/>
      <c r="Q173" s="395"/>
      <c r="R173" s="355"/>
      <c r="S173" s="355"/>
      <c r="T173" s="355"/>
      <c r="U173" s="355"/>
      <c r="V173" s="355"/>
      <c r="W173" s="69"/>
      <c r="X173" s="69"/>
      <c r="Y173" s="69"/>
      <c r="Z173" s="69"/>
      <c r="AA173" s="69"/>
      <c r="AB173" s="69"/>
      <c r="AC173" s="69"/>
      <c r="AD173" s="69"/>
      <c r="AE173" s="69"/>
      <c r="AF173" s="69"/>
      <c r="AG173" s="69"/>
      <c r="AH173" s="69"/>
      <c r="AI173" s="89"/>
      <c r="AJ173" s="89"/>
      <c r="AK173" s="89"/>
      <c r="AL173" s="89"/>
      <c r="AM173" s="89"/>
      <c r="AN173" s="89"/>
      <c r="AO173" s="89"/>
      <c r="AP173" s="89"/>
      <c r="AQ173" s="89"/>
      <c r="AR173" s="89"/>
      <c r="AS173" s="89"/>
      <c r="AT173" s="89"/>
    </row>
    <row r="174" spans="1:46" s="30" customFormat="1">
      <c r="A174" s="89"/>
      <c r="B174" s="69"/>
      <c r="C174" s="89"/>
      <c r="D174" s="654">
        <f t="shared" si="9"/>
        <v>21</v>
      </c>
      <c r="E174" s="654">
        <f t="shared" si="11"/>
        <v>1.0000000000000002</v>
      </c>
      <c r="F174" s="354"/>
      <c r="G174" s="354"/>
      <c r="H174" s="354"/>
      <c r="I174" s="354"/>
      <c r="J174" s="354"/>
      <c r="K174" s="355"/>
      <c r="L174" s="394"/>
      <c r="M174" s="394"/>
      <c r="N174" s="394"/>
      <c r="O174" s="394"/>
      <c r="P174" s="394"/>
      <c r="Q174" s="395"/>
      <c r="R174" s="355"/>
      <c r="S174" s="355"/>
      <c r="T174" s="355"/>
      <c r="U174" s="355"/>
      <c r="V174" s="355"/>
      <c r="W174" s="69"/>
      <c r="X174" s="69"/>
      <c r="Y174" s="69"/>
      <c r="Z174" s="69"/>
      <c r="AA174" s="69"/>
      <c r="AB174" s="69"/>
      <c r="AC174" s="69"/>
      <c r="AD174" s="69"/>
      <c r="AE174" s="69"/>
      <c r="AF174" s="69"/>
      <c r="AG174" s="69"/>
      <c r="AH174" s="69"/>
      <c r="AI174" s="89"/>
      <c r="AJ174" s="89"/>
      <c r="AK174" s="89"/>
      <c r="AL174" s="89"/>
      <c r="AM174" s="89"/>
      <c r="AN174" s="89"/>
      <c r="AO174" s="89"/>
      <c r="AP174" s="89"/>
      <c r="AQ174" s="89"/>
      <c r="AR174" s="89"/>
      <c r="AS174" s="89"/>
      <c r="AT174" s="89"/>
    </row>
    <row r="175" spans="1:46" s="30" customFormat="1">
      <c r="A175" s="89"/>
      <c r="B175" s="69"/>
      <c r="C175" s="89"/>
      <c r="D175" s="654">
        <f t="shared" si="9"/>
        <v>22</v>
      </c>
      <c r="E175" s="654">
        <f t="shared" si="11"/>
        <v>1.0500000000000003</v>
      </c>
      <c r="F175" s="354"/>
      <c r="G175" s="354"/>
      <c r="H175" s="354"/>
      <c r="I175" s="354"/>
      <c r="J175" s="354"/>
      <c r="K175" s="355"/>
      <c r="L175" s="394"/>
      <c r="M175" s="394"/>
      <c r="N175" s="394"/>
      <c r="O175" s="394"/>
      <c r="P175" s="394"/>
      <c r="Q175" s="395"/>
      <c r="R175" s="355"/>
      <c r="S175" s="355"/>
      <c r="T175" s="355"/>
      <c r="U175" s="355"/>
      <c r="V175" s="355"/>
      <c r="W175" s="69"/>
      <c r="X175" s="69"/>
      <c r="Y175" s="69"/>
      <c r="Z175" s="69"/>
      <c r="AA175" s="69"/>
      <c r="AB175" s="69"/>
      <c r="AC175" s="69"/>
      <c r="AD175" s="69"/>
      <c r="AE175" s="69"/>
      <c r="AF175" s="69"/>
      <c r="AG175" s="69"/>
      <c r="AH175" s="69"/>
      <c r="AI175" s="89"/>
      <c r="AJ175" s="89"/>
      <c r="AK175" s="89"/>
      <c r="AL175" s="89"/>
      <c r="AM175" s="89"/>
      <c r="AN175" s="89"/>
      <c r="AO175" s="89"/>
      <c r="AP175" s="89"/>
      <c r="AQ175" s="89"/>
      <c r="AR175" s="89"/>
      <c r="AS175" s="89"/>
      <c r="AT175" s="89"/>
    </row>
    <row r="176" spans="1:46" s="30" customFormat="1">
      <c r="A176" s="89"/>
      <c r="B176" s="69"/>
      <c r="C176" s="89"/>
      <c r="D176" s="654">
        <f t="shared" si="9"/>
        <v>23</v>
      </c>
      <c r="E176" s="654">
        <f t="shared" si="11"/>
        <v>1.1000000000000003</v>
      </c>
      <c r="F176" s="354"/>
      <c r="G176" s="354"/>
      <c r="H176" s="354"/>
      <c r="I176" s="354"/>
      <c r="J176" s="354"/>
      <c r="K176" s="355"/>
      <c r="L176" s="394"/>
      <c r="M176" s="394"/>
      <c r="N176" s="394"/>
      <c r="O176" s="394"/>
      <c r="P176" s="394"/>
      <c r="Q176" s="395"/>
      <c r="R176" s="355"/>
      <c r="S176" s="355"/>
      <c r="T176" s="355"/>
      <c r="U176" s="355"/>
      <c r="V176" s="355"/>
      <c r="W176" s="69"/>
      <c r="X176" s="69"/>
      <c r="Y176" s="69"/>
      <c r="Z176" s="69"/>
      <c r="AA176" s="69"/>
      <c r="AB176" s="69"/>
      <c r="AC176" s="69"/>
      <c r="AD176" s="69"/>
      <c r="AE176" s="69"/>
      <c r="AF176" s="69"/>
      <c r="AG176" s="69"/>
      <c r="AH176" s="69"/>
      <c r="AI176" s="89"/>
      <c r="AJ176" s="89"/>
      <c r="AK176" s="89"/>
      <c r="AL176" s="89"/>
      <c r="AM176" s="89"/>
      <c r="AN176" s="89"/>
      <c r="AO176" s="89"/>
      <c r="AP176" s="89"/>
      <c r="AQ176" s="89"/>
      <c r="AR176" s="89"/>
      <c r="AS176" s="89"/>
      <c r="AT176" s="89"/>
    </row>
    <row r="177" spans="1:46" s="30" customFormat="1">
      <c r="A177" s="89"/>
      <c r="B177" s="69"/>
      <c r="C177" s="89"/>
      <c r="D177" s="654">
        <f t="shared" si="9"/>
        <v>24</v>
      </c>
      <c r="E177" s="654">
        <f t="shared" si="11"/>
        <v>1.1500000000000004</v>
      </c>
      <c r="F177" s="354"/>
      <c r="G177" s="354"/>
      <c r="H177" s="354"/>
      <c r="I177" s="354"/>
      <c r="J177" s="354"/>
      <c r="K177" s="355"/>
      <c r="L177" s="394"/>
      <c r="M177" s="394"/>
      <c r="N177" s="394"/>
      <c r="O177" s="394"/>
      <c r="P177" s="394"/>
      <c r="Q177" s="395"/>
      <c r="R177" s="355"/>
      <c r="S177" s="355"/>
      <c r="T177" s="355"/>
      <c r="U177" s="355"/>
      <c r="V177" s="355"/>
      <c r="W177" s="69"/>
      <c r="X177" s="69"/>
      <c r="Y177" s="69"/>
      <c r="Z177" s="69"/>
      <c r="AA177" s="69"/>
      <c r="AB177" s="69"/>
      <c r="AC177" s="69"/>
      <c r="AD177" s="69"/>
      <c r="AE177" s="69"/>
      <c r="AF177" s="69"/>
      <c r="AG177" s="69"/>
      <c r="AH177" s="69"/>
      <c r="AI177" s="89"/>
      <c r="AJ177" s="89"/>
      <c r="AK177" s="89"/>
      <c r="AL177" s="89"/>
      <c r="AM177" s="89"/>
      <c r="AN177" s="89"/>
      <c r="AO177" s="89"/>
      <c r="AP177" s="89"/>
      <c r="AQ177" s="89"/>
      <c r="AR177" s="89"/>
      <c r="AS177" s="89"/>
      <c r="AT177" s="89"/>
    </row>
    <row r="178" spans="1:46" s="30" customFormat="1">
      <c r="A178" s="89"/>
      <c r="B178" s="69"/>
      <c r="C178" s="89"/>
      <c r="D178" s="654">
        <f t="shared" si="9"/>
        <v>25</v>
      </c>
      <c r="E178" s="654">
        <f t="shared" si="11"/>
        <v>1.2000000000000004</v>
      </c>
      <c r="F178" s="354"/>
      <c r="G178" s="354"/>
      <c r="H178" s="354"/>
      <c r="I178" s="354"/>
      <c r="J178" s="354"/>
      <c r="K178" s="355"/>
      <c r="L178" s="394"/>
      <c r="M178" s="394"/>
      <c r="N178" s="394"/>
      <c r="O178" s="394"/>
      <c r="P178" s="394"/>
      <c r="Q178" s="395"/>
      <c r="R178" s="355"/>
      <c r="S178" s="355"/>
      <c r="T178" s="355"/>
      <c r="U178" s="355"/>
      <c r="V178" s="355"/>
      <c r="W178" s="69"/>
      <c r="X178" s="69"/>
      <c r="Y178" s="69"/>
      <c r="Z178" s="69"/>
      <c r="AA178" s="69"/>
      <c r="AB178" s="69"/>
      <c r="AC178" s="69"/>
      <c r="AD178" s="69"/>
      <c r="AE178" s="69"/>
      <c r="AF178" s="69"/>
      <c r="AG178" s="69"/>
      <c r="AH178" s="69"/>
      <c r="AI178" s="89"/>
      <c r="AJ178" s="89"/>
      <c r="AK178" s="89"/>
      <c r="AL178" s="89"/>
      <c r="AM178" s="89"/>
      <c r="AN178" s="89"/>
      <c r="AO178" s="89"/>
      <c r="AP178" s="89"/>
      <c r="AQ178" s="89"/>
      <c r="AR178" s="89"/>
      <c r="AS178" s="89"/>
      <c r="AT178" s="89"/>
    </row>
    <row r="179" spans="1:46" s="30" customFormat="1">
      <c r="A179" s="89"/>
      <c r="B179" s="69"/>
      <c r="C179" s="89"/>
      <c r="D179" s="654">
        <f t="shared" si="9"/>
        <v>26</v>
      </c>
      <c r="E179" s="654">
        <f t="shared" si="11"/>
        <v>1.2500000000000004</v>
      </c>
      <c r="F179" s="354"/>
      <c r="G179" s="354"/>
      <c r="H179" s="354"/>
      <c r="I179" s="354"/>
      <c r="J179" s="354"/>
      <c r="K179" s="355"/>
      <c r="L179" s="394"/>
      <c r="M179" s="394"/>
      <c r="N179" s="394"/>
      <c r="O179" s="394"/>
      <c r="P179" s="394"/>
      <c r="Q179" s="395"/>
      <c r="R179" s="355"/>
      <c r="S179" s="355"/>
      <c r="T179" s="355"/>
      <c r="U179" s="355"/>
      <c r="V179" s="355"/>
      <c r="W179" s="69"/>
      <c r="X179" s="69"/>
      <c r="Y179" s="69"/>
      <c r="Z179" s="69"/>
      <c r="AA179" s="69"/>
      <c r="AB179" s="69"/>
      <c r="AC179" s="69"/>
      <c r="AD179" s="69"/>
      <c r="AE179" s="69"/>
      <c r="AF179" s="69"/>
      <c r="AG179" s="69"/>
      <c r="AH179" s="69"/>
      <c r="AI179" s="89"/>
      <c r="AJ179" s="89"/>
      <c r="AK179" s="89"/>
      <c r="AL179" s="89"/>
      <c r="AM179" s="89"/>
      <c r="AN179" s="89"/>
      <c r="AO179" s="89"/>
      <c r="AP179" s="89"/>
      <c r="AQ179" s="89"/>
      <c r="AR179" s="89"/>
      <c r="AS179" s="89"/>
      <c r="AT179" s="89"/>
    </row>
    <row r="180" spans="1:46" s="30" customFormat="1">
      <c r="A180" s="89"/>
      <c r="B180" s="69"/>
      <c r="C180" s="89"/>
      <c r="D180" s="654">
        <f t="shared" si="9"/>
        <v>27</v>
      </c>
      <c r="E180" s="654">
        <f t="shared" si="11"/>
        <v>1.3000000000000005</v>
      </c>
      <c r="F180" s="354"/>
      <c r="G180" s="354"/>
      <c r="H180" s="354"/>
      <c r="I180" s="354"/>
      <c r="J180" s="354"/>
      <c r="K180" s="355"/>
      <c r="L180" s="394"/>
      <c r="M180" s="394"/>
      <c r="N180" s="394"/>
      <c r="O180" s="394"/>
      <c r="P180" s="394"/>
      <c r="Q180" s="395"/>
      <c r="R180" s="355"/>
      <c r="S180" s="355"/>
      <c r="T180" s="355"/>
      <c r="U180" s="355"/>
      <c r="V180" s="355"/>
      <c r="W180" s="69"/>
      <c r="X180" s="69"/>
      <c r="Y180" s="69"/>
      <c r="Z180" s="69"/>
      <c r="AA180" s="69"/>
      <c r="AB180" s="69"/>
      <c r="AC180" s="69"/>
      <c r="AD180" s="69"/>
      <c r="AE180" s="69"/>
      <c r="AF180" s="69"/>
      <c r="AG180" s="69"/>
      <c r="AH180" s="69"/>
      <c r="AI180" s="89"/>
      <c r="AJ180" s="89"/>
      <c r="AK180" s="89"/>
      <c r="AL180" s="89"/>
      <c r="AM180" s="89"/>
      <c r="AN180" s="89"/>
      <c r="AO180" s="89"/>
      <c r="AP180" s="89"/>
      <c r="AQ180" s="89"/>
      <c r="AR180" s="89"/>
      <c r="AS180" s="89"/>
      <c r="AT180" s="89"/>
    </row>
    <row r="181" spans="1:46" s="30" customFormat="1">
      <c r="A181" s="89"/>
      <c r="B181" s="69"/>
      <c r="C181" s="69"/>
      <c r="D181" s="69"/>
      <c r="E181" s="69"/>
      <c r="F181" s="89"/>
      <c r="G181" s="69"/>
      <c r="H181" s="89"/>
      <c r="I181" s="89"/>
      <c r="J181" s="89"/>
      <c r="K181" s="89"/>
      <c r="L181" s="81"/>
      <c r="M181" s="81"/>
      <c r="N181" s="81"/>
      <c r="O181" s="81"/>
      <c r="P181" s="81"/>
      <c r="Q181" s="81"/>
      <c r="R181" s="89"/>
      <c r="S181" s="89"/>
      <c r="T181" s="89"/>
      <c r="U181" s="89"/>
      <c r="V181" s="69"/>
      <c r="W181" s="69"/>
      <c r="X181" s="69"/>
      <c r="Y181" s="69"/>
      <c r="Z181" s="69"/>
      <c r="AA181" s="69"/>
      <c r="AB181" s="69"/>
      <c r="AC181" s="69"/>
      <c r="AD181" s="69"/>
      <c r="AE181" s="69"/>
      <c r="AF181" s="69"/>
      <c r="AG181" s="69"/>
      <c r="AH181" s="69"/>
      <c r="AI181" s="89"/>
      <c r="AJ181" s="89"/>
      <c r="AK181" s="89"/>
      <c r="AL181" s="89"/>
      <c r="AM181" s="89"/>
      <c r="AN181" s="89"/>
      <c r="AO181" s="89"/>
      <c r="AP181" s="89"/>
      <c r="AQ181" s="89"/>
      <c r="AR181" s="89"/>
      <c r="AS181" s="89"/>
      <c r="AT181" s="89"/>
    </row>
    <row r="182" spans="1:46" s="30" customFormat="1">
      <c r="A182" s="89"/>
      <c r="B182" s="69"/>
      <c r="C182" s="69"/>
      <c r="D182" s="69"/>
      <c r="E182" s="69"/>
      <c r="F182" s="89"/>
      <c r="G182" s="69"/>
      <c r="H182" s="89"/>
      <c r="I182" s="89"/>
      <c r="J182" s="89"/>
      <c r="K182" s="89"/>
      <c r="L182" s="81"/>
      <c r="M182" s="81"/>
      <c r="N182" s="89"/>
      <c r="O182" s="89"/>
      <c r="P182" s="89"/>
      <c r="Q182" s="89"/>
      <c r="R182" s="89"/>
      <c r="S182" s="89"/>
      <c r="T182" s="89"/>
      <c r="U182" s="89"/>
      <c r="V182" s="69"/>
      <c r="W182" s="69"/>
      <c r="X182" s="69"/>
      <c r="Y182" s="69"/>
      <c r="Z182" s="69"/>
      <c r="AA182" s="69"/>
      <c r="AB182" s="69"/>
      <c r="AC182" s="69"/>
      <c r="AD182" s="69"/>
      <c r="AE182" s="69"/>
      <c r="AF182" s="69"/>
      <c r="AG182" s="69"/>
      <c r="AH182" s="69"/>
      <c r="AI182" s="89"/>
      <c r="AJ182" s="89"/>
      <c r="AK182" s="89"/>
      <c r="AL182" s="89"/>
      <c r="AM182" s="89"/>
      <c r="AN182" s="89"/>
      <c r="AO182" s="89"/>
      <c r="AP182" s="89"/>
      <c r="AQ182" s="89"/>
      <c r="AR182" s="89"/>
      <c r="AS182" s="89"/>
      <c r="AT182" s="89"/>
    </row>
    <row r="183" spans="1:46" s="30" customFormat="1">
      <c r="A183" s="81"/>
      <c r="B183" s="80"/>
      <c r="C183" s="80"/>
      <c r="D183" s="80"/>
      <c r="E183" s="80"/>
      <c r="F183" s="81"/>
      <c r="G183" s="81"/>
      <c r="H183" s="81"/>
      <c r="I183" s="81"/>
      <c r="J183" s="81"/>
      <c r="K183" s="81"/>
      <c r="L183" s="81"/>
      <c r="M183" s="81"/>
      <c r="N183" s="89"/>
      <c r="O183" s="89"/>
      <c r="P183" s="89"/>
      <c r="Q183" s="89"/>
      <c r="R183" s="89"/>
      <c r="S183" s="89"/>
      <c r="T183" s="89"/>
      <c r="U183" s="89"/>
      <c r="V183" s="69"/>
      <c r="W183" s="69"/>
      <c r="X183" s="69"/>
      <c r="Y183" s="69"/>
      <c r="Z183" s="69"/>
      <c r="AA183" s="69"/>
      <c r="AB183" s="69"/>
      <c r="AC183" s="69"/>
      <c r="AD183" s="69"/>
      <c r="AE183" s="69"/>
      <c r="AF183" s="69"/>
      <c r="AG183" s="69"/>
      <c r="AH183" s="69"/>
      <c r="AI183" s="89"/>
      <c r="AJ183" s="89"/>
      <c r="AK183" s="89"/>
      <c r="AL183" s="89"/>
      <c r="AM183" s="89"/>
      <c r="AN183" s="89"/>
      <c r="AO183" s="89"/>
      <c r="AP183" s="89"/>
      <c r="AQ183" s="89"/>
      <c r="AR183" s="89"/>
      <c r="AS183" s="89"/>
      <c r="AT183" s="89"/>
    </row>
    <row r="184" spans="1:46" s="30" customFormat="1">
      <c r="A184" s="81"/>
      <c r="B184" s="80"/>
      <c r="C184" s="80"/>
      <c r="D184" s="80"/>
      <c r="E184" s="80"/>
      <c r="F184" s="81"/>
      <c r="G184" s="81"/>
      <c r="H184" s="81"/>
      <c r="I184" s="81"/>
      <c r="J184" s="81"/>
      <c r="K184" s="81"/>
      <c r="L184" s="81"/>
      <c r="M184" s="81"/>
      <c r="N184" s="89"/>
      <c r="O184" s="89"/>
      <c r="P184" s="89"/>
      <c r="Q184" s="89"/>
      <c r="R184" s="89"/>
      <c r="S184" s="89"/>
      <c r="T184" s="89"/>
      <c r="U184" s="89"/>
      <c r="V184" s="69"/>
      <c r="W184" s="69"/>
      <c r="X184" s="69"/>
      <c r="Y184" s="69"/>
      <c r="Z184" s="69"/>
      <c r="AA184" s="69"/>
      <c r="AB184" s="69"/>
      <c r="AC184" s="69"/>
      <c r="AD184" s="69"/>
      <c r="AE184" s="69"/>
      <c r="AF184" s="69"/>
      <c r="AG184" s="69"/>
      <c r="AH184" s="69"/>
      <c r="AI184" s="89"/>
      <c r="AJ184" s="89"/>
      <c r="AK184" s="89"/>
      <c r="AL184" s="89"/>
      <c r="AM184" s="89"/>
      <c r="AN184" s="89"/>
      <c r="AO184" s="89"/>
      <c r="AP184" s="89"/>
      <c r="AQ184" s="89"/>
      <c r="AR184" s="89"/>
      <c r="AS184" s="89"/>
      <c r="AT184" s="89"/>
    </row>
    <row r="185" spans="1:46" s="30" customFormat="1">
      <c r="B185" s="69"/>
      <c r="C185" s="69"/>
      <c r="D185" s="69"/>
      <c r="E185" s="69"/>
      <c r="F185" s="89"/>
      <c r="G185" s="89"/>
      <c r="H185" s="89"/>
      <c r="I185" s="89"/>
      <c r="J185" s="89"/>
      <c r="K185" s="89"/>
      <c r="L185" s="89"/>
      <c r="M185" s="81"/>
      <c r="N185" s="89"/>
      <c r="O185" s="89"/>
      <c r="P185" s="89"/>
      <c r="Q185" s="89"/>
      <c r="R185" s="89"/>
      <c r="S185" s="89"/>
      <c r="T185" s="89"/>
      <c r="U185" s="89"/>
      <c r="V185" s="69"/>
      <c r="W185" s="69"/>
      <c r="X185" s="69"/>
      <c r="Y185" s="69"/>
      <c r="Z185" s="69"/>
      <c r="AA185" s="69"/>
      <c r="AB185" s="69"/>
      <c r="AC185" s="69"/>
      <c r="AD185" s="69"/>
      <c r="AE185" s="69"/>
      <c r="AF185" s="69"/>
      <c r="AG185" s="69"/>
      <c r="AH185" s="69"/>
      <c r="AI185" s="89"/>
      <c r="AJ185" s="89"/>
      <c r="AK185" s="89"/>
      <c r="AL185" s="89"/>
      <c r="AM185" s="89"/>
      <c r="AN185" s="89"/>
      <c r="AO185" s="89"/>
      <c r="AP185" s="89"/>
      <c r="AQ185" s="89"/>
      <c r="AR185" s="89"/>
      <c r="AS185" s="89"/>
      <c r="AT185" s="89"/>
    </row>
    <row r="186" spans="1:46" s="30" customFormat="1">
      <c r="B186" s="69"/>
      <c r="C186" s="69"/>
      <c r="D186" s="69"/>
      <c r="E186" s="69"/>
      <c r="F186" s="89"/>
      <c r="G186" s="89"/>
      <c r="H186" s="89"/>
      <c r="I186" s="89"/>
      <c r="J186" s="89"/>
      <c r="K186" s="89"/>
      <c r="L186" s="89"/>
      <c r="M186" s="81"/>
      <c r="N186" s="89"/>
      <c r="O186" s="89"/>
      <c r="P186" s="89"/>
      <c r="Q186" s="89"/>
      <c r="R186" s="89"/>
      <c r="S186" s="89"/>
      <c r="T186" s="89"/>
      <c r="U186" s="89"/>
      <c r="V186" s="69"/>
      <c r="W186" s="69"/>
      <c r="X186" s="69"/>
      <c r="Y186" s="69"/>
      <c r="Z186" s="69"/>
      <c r="AA186" s="69"/>
      <c r="AB186" s="69"/>
      <c r="AC186" s="69"/>
      <c r="AD186" s="69"/>
      <c r="AE186" s="69"/>
      <c r="AF186" s="69"/>
      <c r="AG186" s="69"/>
      <c r="AH186" s="69"/>
      <c r="AI186" s="89"/>
      <c r="AJ186" s="89"/>
      <c r="AK186" s="89"/>
      <c r="AL186" s="89"/>
      <c r="AM186" s="89"/>
      <c r="AN186" s="89"/>
      <c r="AO186" s="89"/>
      <c r="AP186" s="89"/>
      <c r="AQ186" s="89"/>
      <c r="AR186" s="89"/>
      <c r="AS186" s="89"/>
      <c r="AT186" s="89"/>
    </row>
    <row r="187" spans="1:46" s="30" customFormat="1">
      <c r="B187" s="69"/>
      <c r="C187" s="69"/>
      <c r="D187" s="69"/>
      <c r="E187" s="69"/>
      <c r="F187" s="89"/>
      <c r="G187" s="89"/>
      <c r="H187" s="89"/>
      <c r="I187" s="89"/>
      <c r="J187" s="89"/>
      <c r="K187" s="89"/>
      <c r="L187" s="89"/>
      <c r="M187" s="81"/>
      <c r="N187" s="89"/>
      <c r="O187" s="89"/>
      <c r="P187" s="89"/>
      <c r="Q187" s="89"/>
      <c r="R187" s="89"/>
      <c r="S187" s="89"/>
      <c r="T187" s="89"/>
      <c r="U187" s="89"/>
      <c r="V187" s="69"/>
      <c r="W187" s="69"/>
      <c r="X187" s="69"/>
      <c r="Y187" s="69"/>
      <c r="Z187" s="69"/>
      <c r="AA187" s="69"/>
      <c r="AB187" s="69"/>
      <c r="AC187" s="69"/>
      <c r="AD187" s="69"/>
      <c r="AE187" s="69"/>
      <c r="AF187" s="69"/>
      <c r="AG187" s="69"/>
      <c r="AH187" s="69"/>
      <c r="AI187" s="89"/>
      <c r="AJ187" s="89"/>
      <c r="AK187" s="89"/>
      <c r="AL187" s="89"/>
      <c r="AM187" s="89"/>
      <c r="AN187" s="89"/>
      <c r="AO187" s="89"/>
      <c r="AP187" s="89"/>
      <c r="AQ187" s="89"/>
      <c r="AR187" s="89"/>
      <c r="AS187" s="89"/>
      <c r="AT187" s="89"/>
    </row>
    <row r="188" spans="1:46" s="30" customFormat="1">
      <c r="B188" s="69"/>
      <c r="C188" s="69"/>
      <c r="D188" s="69"/>
      <c r="E188" s="69"/>
      <c r="F188" s="89"/>
      <c r="G188" s="89"/>
      <c r="H188" s="89"/>
      <c r="I188" s="89"/>
      <c r="J188" s="89"/>
      <c r="K188" s="89"/>
      <c r="L188" s="89"/>
      <c r="M188" s="81"/>
      <c r="N188" s="89"/>
      <c r="O188" s="89"/>
      <c r="P188" s="89"/>
      <c r="Q188" s="89"/>
      <c r="R188" s="89"/>
      <c r="S188" s="89"/>
      <c r="T188" s="89"/>
      <c r="U188" s="89"/>
      <c r="V188" s="69"/>
      <c r="W188" s="69"/>
      <c r="X188" s="69"/>
      <c r="Y188" s="69"/>
      <c r="Z188" s="69"/>
      <c r="AA188" s="69"/>
      <c r="AB188" s="69"/>
      <c r="AC188" s="69"/>
      <c r="AD188" s="69"/>
      <c r="AE188" s="69"/>
      <c r="AF188" s="69"/>
      <c r="AG188" s="69"/>
      <c r="AH188" s="69"/>
      <c r="AI188" s="89"/>
      <c r="AJ188" s="89"/>
      <c r="AK188" s="89"/>
      <c r="AL188" s="89"/>
      <c r="AM188" s="89"/>
      <c r="AN188" s="89"/>
      <c r="AO188" s="89"/>
      <c r="AP188" s="89"/>
      <c r="AQ188" s="89"/>
      <c r="AR188" s="89"/>
      <c r="AS188" s="89"/>
      <c r="AT188" s="89"/>
    </row>
    <row r="189" spans="1:46" s="30" customFormat="1">
      <c r="B189" s="69"/>
      <c r="C189" s="69"/>
      <c r="D189" s="69"/>
      <c r="E189" s="69"/>
      <c r="F189" s="89"/>
      <c r="G189" s="89"/>
      <c r="H189" s="89"/>
      <c r="I189" s="89"/>
      <c r="J189" s="89"/>
      <c r="K189" s="89"/>
      <c r="L189" s="89"/>
      <c r="M189" s="81"/>
      <c r="N189" s="89"/>
      <c r="O189" s="89"/>
      <c r="P189" s="89"/>
      <c r="Q189" s="89"/>
      <c r="R189" s="89"/>
      <c r="S189" s="89"/>
      <c r="T189" s="89"/>
      <c r="U189" s="89"/>
      <c r="V189" s="69"/>
      <c r="W189" s="69"/>
      <c r="X189" s="69"/>
      <c r="Y189" s="69"/>
      <c r="Z189" s="69"/>
      <c r="AA189" s="69"/>
      <c r="AB189" s="69"/>
      <c r="AC189" s="69"/>
      <c r="AD189" s="69"/>
      <c r="AE189" s="69"/>
      <c r="AF189" s="69"/>
      <c r="AG189" s="69"/>
      <c r="AH189" s="69"/>
      <c r="AI189" s="89"/>
      <c r="AJ189" s="89"/>
      <c r="AK189" s="89"/>
      <c r="AL189" s="89"/>
      <c r="AM189" s="89"/>
      <c r="AN189" s="89"/>
      <c r="AO189" s="89"/>
      <c r="AP189" s="89"/>
      <c r="AQ189" s="89"/>
      <c r="AR189" s="89"/>
      <c r="AS189" s="89"/>
      <c r="AT189" s="89"/>
    </row>
    <row r="190" spans="1:46" s="30" customFormat="1">
      <c r="B190" s="29"/>
      <c r="C190" s="29"/>
      <c r="D190" s="29"/>
      <c r="E190" s="29"/>
      <c r="K190" s="81"/>
      <c r="L190" s="81"/>
      <c r="M190" s="81"/>
      <c r="N190" s="89"/>
      <c r="O190" s="89"/>
      <c r="P190" s="89"/>
      <c r="Q190" s="89"/>
      <c r="R190" s="89"/>
      <c r="S190" s="89"/>
      <c r="T190" s="89"/>
      <c r="U190" s="89"/>
      <c r="V190" s="69"/>
      <c r="W190" s="69"/>
      <c r="X190" s="69"/>
      <c r="Y190" s="69"/>
      <c r="Z190" s="69"/>
      <c r="AA190" s="69"/>
      <c r="AB190" s="69"/>
      <c r="AC190" s="69"/>
      <c r="AD190" s="69"/>
      <c r="AE190" s="69"/>
      <c r="AF190" s="69"/>
      <c r="AG190" s="69"/>
      <c r="AH190" s="69"/>
      <c r="AI190" s="89"/>
      <c r="AJ190" s="89"/>
      <c r="AK190" s="89"/>
      <c r="AL190" s="89"/>
      <c r="AM190" s="89"/>
      <c r="AN190" s="89"/>
      <c r="AO190" s="89"/>
      <c r="AP190" s="89"/>
      <c r="AQ190" s="89"/>
      <c r="AR190" s="89"/>
      <c r="AS190" s="89"/>
      <c r="AT190" s="89"/>
    </row>
    <row r="191" spans="1:46" s="30" customFormat="1">
      <c r="B191" s="29"/>
      <c r="C191" s="29"/>
      <c r="D191" s="29"/>
      <c r="E191" s="29"/>
      <c r="K191" s="81"/>
      <c r="L191" s="81"/>
      <c r="M191" s="81"/>
      <c r="N191" s="89"/>
      <c r="O191" s="89"/>
      <c r="P191" s="89"/>
      <c r="Q191" s="89"/>
      <c r="R191" s="89"/>
      <c r="S191" s="89"/>
      <c r="T191" s="89"/>
      <c r="U191" s="89"/>
      <c r="V191" s="69"/>
      <c r="W191" s="69"/>
      <c r="X191" s="69"/>
      <c r="Y191" s="69"/>
      <c r="Z191" s="69"/>
      <c r="AA191" s="69"/>
      <c r="AB191" s="69"/>
      <c r="AC191" s="69"/>
      <c r="AD191" s="69"/>
      <c r="AE191" s="69"/>
      <c r="AF191" s="69"/>
      <c r="AG191" s="69"/>
      <c r="AH191" s="69"/>
      <c r="AI191" s="89"/>
      <c r="AJ191" s="89"/>
      <c r="AK191" s="89"/>
      <c r="AL191" s="89"/>
      <c r="AM191" s="89"/>
      <c r="AN191" s="89"/>
      <c r="AO191" s="89"/>
      <c r="AP191" s="89"/>
      <c r="AQ191" s="89"/>
      <c r="AR191" s="89"/>
      <c r="AS191" s="89"/>
      <c r="AT191" s="89"/>
    </row>
    <row r="192" spans="1:46" s="30" customFormat="1">
      <c r="B192" s="29"/>
      <c r="C192" s="29"/>
      <c r="D192" s="29"/>
      <c r="E192" s="29"/>
      <c r="K192" s="81"/>
      <c r="L192" s="81"/>
      <c r="M192" s="81"/>
      <c r="N192" s="113"/>
      <c r="O192" s="114"/>
      <c r="P192" s="112"/>
      <c r="Q192" s="1"/>
      <c r="R192" s="69"/>
      <c r="S192" s="69"/>
      <c r="T192" s="69"/>
      <c r="U192" s="89"/>
      <c r="V192" s="224">
        <v>1</v>
      </c>
      <c r="W192" s="225"/>
      <c r="X192" s="224">
        <v>1</v>
      </c>
      <c r="Y192" s="225"/>
      <c r="Z192" s="226"/>
      <c r="AA192" s="90">
        <v>1</v>
      </c>
      <c r="AB192" s="69"/>
      <c r="AC192" s="69"/>
      <c r="AD192" s="69"/>
      <c r="AE192" s="69"/>
      <c r="AF192" s="69"/>
      <c r="AG192" s="69"/>
      <c r="AH192" s="69"/>
      <c r="AI192" s="89"/>
      <c r="AJ192" s="89"/>
      <c r="AK192" s="89"/>
      <c r="AL192" s="89"/>
      <c r="AM192" s="89"/>
      <c r="AN192" s="89"/>
      <c r="AO192" s="89"/>
      <c r="AP192" s="89"/>
      <c r="AQ192" s="89"/>
      <c r="AR192" s="89"/>
      <c r="AS192" s="89"/>
      <c r="AT192" s="89"/>
    </row>
    <row r="193" spans="1:46" s="30" customFormat="1">
      <c r="B193" s="29"/>
      <c r="C193" s="29"/>
      <c r="D193" s="29"/>
      <c r="E193" s="29"/>
      <c r="K193" s="81"/>
      <c r="L193" s="81"/>
      <c r="M193" s="81"/>
      <c r="N193" s="98">
        <f>COUNTIF(P193:U193,"ERROR")</f>
        <v>0</v>
      </c>
      <c r="O193" s="112" t="str">
        <f t="shared" ref="O193:O199" si="14">IF(ISBLANK(C23),1,C23)</f>
        <v>Training</v>
      </c>
      <c r="P193" s="112" t="str">
        <f>IF($O$193=$C$24,"ERROR","")</f>
        <v/>
      </c>
      <c r="Q193" s="30" t="str">
        <f>IF($O$193=$C$25,"ERROR","")</f>
        <v/>
      </c>
      <c r="R193" s="112" t="str">
        <f>IF($O$193=$C$26,"ERROR","")</f>
        <v/>
      </c>
      <c r="S193" s="69" t="str">
        <f>IF($O$193=$C$27,"ERROR","")</f>
        <v/>
      </c>
      <c r="T193" s="69" t="str">
        <f>IF($O$193=$C$28,"ERROR","")</f>
        <v/>
      </c>
      <c r="U193" s="69" t="str">
        <f>IF($O$193=$C$29,"ERROR","")</f>
        <v/>
      </c>
      <c r="V193" s="224">
        <v>2</v>
      </c>
      <c r="W193" s="224">
        <v>0.05</v>
      </c>
      <c r="X193" s="224">
        <v>2</v>
      </c>
      <c r="Y193" s="227">
        <v>0.05</v>
      </c>
      <c r="Z193" s="227">
        <v>0.05</v>
      </c>
      <c r="AA193" s="90">
        <f>AA192+1</f>
        <v>2</v>
      </c>
      <c r="AB193" s="90">
        <v>1</v>
      </c>
      <c r="AC193" s="69"/>
      <c r="AD193" s="69"/>
      <c r="AE193" s="69"/>
      <c r="AF193" s="69"/>
      <c r="AG193" s="69"/>
      <c r="AH193" s="69"/>
      <c r="AI193" s="89"/>
      <c r="AJ193" s="89"/>
      <c r="AK193" s="89"/>
      <c r="AL193" s="89"/>
      <c r="AM193" s="89"/>
      <c r="AN193" s="89"/>
      <c r="AO193" s="89"/>
      <c r="AP193" s="89"/>
      <c r="AQ193" s="89"/>
      <c r="AR193" s="89"/>
      <c r="AS193" s="89"/>
      <c r="AT193" s="89"/>
    </row>
    <row r="194" spans="1:46" s="30" customFormat="1">
      <c r="B194" s="29"/>
      <c r="C194" s="29"/>
      <c r="D194" s="29"/>
      <c r="E194" s="29"/>
      <c r="K194" s="81"/>
      <c r="L194" s="81"/>
      <c r="M194" s="81"/>
      <c r="N194" s="98">
        <f>COUNTIF(Q194:U194,"ERROR")</f>
        <v>0</v>
      </c>
      <c r="O194" s="112" t="str">
        <f t="shared" si="14"/>
        <v>Conference</v>
      </c>
      <c r="P194" s="30" t="str">
        <f>IF($O$194=$C$23,"ERROR","")</f>
        <v/>
      </c>
      <c r="Q194" s="112" t="str">
        <f>IF($O$194=$C$25,"ERROR","")</f>
        <v/>
      </c>
      <c r="R194" s="69" t="str">
        <f>IF($O$194=$C$26,"ERROR","")</f>
        <v/>
      </c>
      <c r="S194" s="69" t="str">
        <f>IF($O$194=$C$27,"ERROR","")</f>
        <v/>
      </c>
      <c r="T194" s="69" t="str">
        <f>IF($O$194=$C$28,"ERROR","")</f>
        <v/>
      </c>
      <c r="U194" s="69" t="str">
        <f>IF($O$194=$C$29,"ERROR","")</f>
        <v/>
      </c>
      <c r="V194" s="224">
        <f t="shared" ref="V194:V218" si="15">V193+$V$192</f>
        <v>3</v>
      </c>
      <c r="W194" s="224">
        <v>0.1</v>
      </c>
      <c r="X194" s="224">
        <f t="shared" ref="X194:X200" si="16">X193+$X$192</f>
        <v>3</v>
      </c>
      <c r="Y194" s="227">
        <v>0.1</v>
      </c>
      <c r="Z194" s="227">
        <v>0.1</v>
      </c>
      <c r="AA194" s="90">
        <f t="shared" ref="AA194:AB207" si="17">AA193+1</f>
        <v>3</v>
      </c>
      <c r="AB194" s="90">
        <f>AB193+1</f>
        <v>2</v>
      </c>
      <c r="AC194" s="69"/>
      <c r="AD194" s="69"/>
      <c r="AE194" s="69"/>
      <c r="AF194" s="69"/>
      <c r="AG194" s="69"/>
      <c r="AH194" s="69"/>
      <c r="AI194" s="89"/>
      <c r="AJ194" s="89"/>
      <c r="AK194" s="89"/>
      <c r="AL194" s="89"/>
      <c r="AM194" s="89"/>
      <c r="AN194" s="89"/>
      <c r="AO194" s="89"/>
      <c r="AP194" s="89"/>
      <c r="AQ194" s="89"/>
      <c r="AR194" s="89"/>
      <c r="AS194" s="89"/>
      <c r="AT194" s="89"/>
    </row>
    <row r="195" spans="1:46" s="30" customFormat="1">
      <c r="B195" s="29"/>
      <c r="C195" s="29"/>
      <c r="D195" s="29"/>
      <c r="E195" s="29"/>
      <c r="K195" s="81"/>
      <c r="L195" s="81"/>
      <c r="M195" s="81"/>
      <c r="N195" s="98">
        <f>COUNTIF(P195:U195,"ERROR")</f>
        <v>0</v>
      </c>
      <c r="O195" s="112" t="str">
        <f t="shared" si="14"/>
        <v>Research</v>
      </c>
      <c r="P195" s="30" t="str">
        <f>IF($O$195=$C$23,"ERROR","")</f>
        <v/>
      </c>
      <c r="Q195" s="112" t="str">
        <f>IF($O$195=$C$24,"ERROR","")</f>
        <v/>
      </c>
      <c r="R195" s="69" t="str">
        <f>IF($O$195=$C$26,"ERROR","")</f>
        <v/>
      </c>
      <c r="S195" s="69" t="str">
        <f>IF($O$195=$C$27,"ERROR","")</f>
        <v/>
      </c>
      <c r="T195" s="69" t="str">
        <f>IF($O$195=$C$28,"ERROR","")</f>
        <v/>
      </c>
      <c r="U195" s="69" t="str">
        <f>IF($O$195=$C$29,"ERROR","")</f>
        <v/>
      </c>
      <c r="V195" s="224">
        <f t="shared" si="15"/>
        <v>4</v>
      </c>
      <c r="W195" s="224">
        <f>W194+$W$193</f>
        <v>0.15000000000000002</v>
      </c>
      <c r="X195" s="224">
        <f t="shared" si="16"/>
        <v>4</v>
      </c>
      <c r="Y195" s="227">
        <v>0.15</v>
      </c>
      <c r="Z195" s="227">
        <v>0.15</v>
      </c>
      <c r="AA195" s="90">
        <f t="shared" si="17"/>
        <v>4</v>
      </c>
      <c r="AB195" s="90">
        <f t="shared" si="17"/>
        <v>3</v>
      </c>
      <c r="AC195" s="69"/>
      <c r="AD195" s="69"/>
      <c r="AE195" s="69"/>
      <c r="AF195" s="69"/>
      <c r="AG195" s="69"/>
      <c r="AH195" s="69"/>
      <c r="AI195" s="89"/>
      <c r="AJ195" s="89"/>
      <c r="AK195" s="89"/>
      <c r="AL195" s="89"/>
      <c r="AM195" s="89"/>
      <c r="AN195" s="89"/>
      <c r="AO195" s="89"/>
      <c r="AP195" s="89"/>
      <c r="AQ195" s="89"/>
      <c r="AR195" s="89"/>
      <c r="AS195" s="89"/>
      <c r="AT195" s="89"/>
    </row>
    <row r="196" spans="1:46" s="30" customFormat="1">
      <c r="B196" s="29"/>
      <c r="C196" s="29"/>
      <c r="D196" s="29"/>
      <c r="E196" s="29"/>
      <c r="K196" s="81"/>
      <c r="L196" s="81"/>
      <c r="M196" s="81"/>
      <c r="N196" s="98">
        <f>COUNTIF(P196:U196,"ERROR")</f>
        <v>0</v>
      </c>
      <c r="O196" s="112" t="str">
        <f t="shared" si="14"/>
        <v>Publications</v>
      </c>
      <c r="P196" s="30" t="str">
        <f>IF($O$196=$C$23,"ERROR","")</f>
        <v/>
      </c>
      <c r="Q196" s="112" t="str">
        <f>IF($O$196=$C$24,"ERROR","")</f>
        <v/>
      </c>
      <c r="R196" s="69" t="str">
        <f>IF($O$196=$C$25,"ERROR","")</f>
        <v/>
      </c>
      <c r="S196" s="69" t="str">
        <f>IF($O$196=$C$27,"ERROR","")</f>
        <v/>
      </c>
      <c r="T196" s="69" t="str">
        <f>IF($O$196=$C$28,"ERROR","")</f>
        <v/>
      </c>
      <c r="U196" s="69" t="str">
        <f>IF($O$196=$C$29,"ERROR","")</f>
        <v/>
      </c>
      <c r="V196" s="224">
        <f t="shared" si="15"/>
        <v>5</v>
      </c>
      <c r="W196" s="224">
        <f>W195+5%</f>
        <v>0.2</v>
      </c>
      <c r="X196" s="224">
        <f t="shared" si="16"/>
        <v>5</v>
      </c>
      <c r="Y196" s="227">
        <v>0.2</v>
      </c>
      <c r="Z196" s="227">
        <v>0.2</v>
      </c>
      <c r="AA196" s="90">
        <f t="shared" si="17"/>
        <v>5</v>
      </c>
      <c r="AB196" s="90">
        <f t="shared" si="17"/>
        <v>4</v>
      </c>
      <c r="AC196" s="69"/>
      <c r="AD196" s="69"/>
      <c r="AE196" s="69"/>
      <c r="AF196" s="69"/>
      <c r="AG196" s="69"/>
      <c r="AH196" s="69"/>
      <c r="AI196" s="89"/>
      <c r="AJ196" s="89"/>
      <c r="AK196" s="89"/>
      <c r="AL196" s="89"/>
      <c r="AM196" s="89"/>
      <c r="AN196" s="89"/>
      <c r="AO196" s="89"/>
      <c r="AP196" s="89"/>
      <c r="AQ196" s="89"/>
      <c r="AR196" s="89"/>
      <c r="AS196" s="89"/>
      <c r="AT196" s="89"/>
    </row>
    <row r="197" spans="1:46" s="30" customFormat="1">
      <c r="B197" s="29"/>
      <c r="C197" s="29"/>
      <c r="D197" s="29"/>
      <c r="E197" s="29"/>
      <c r="K197" s="81"/>
      <c r="L197" s="81"/>
      <c r="M197" s="81"/>
      <c r="N197" s="98">
        <f>COUNTIF(P197:U197,"ERROR")</f>
        <v>0</v>
      </c>
      <c r="O197" s="112">
        <f t="shared" si="14"/>
        <v>1</v>
      </c>
      <c r="P197" s="30" t="str">
        <f>IF($O$197=$C$23,"ERROR","")</f>
        <v/>
      </c>
      <c r="Q197" s="112" t="str">
        <f>IF($O$197=$C$24,"ERROR","")</f>
        <v/>
      </c>
      <c r="R197" s="69" t="str">
        <f>IF($O$197=$C$25,"ERROR","")</f>
        <v/>
      </c>
      <c r="S197" s="69" t="str">
        <f>IF($O$197=$C$26,"ERROR","")</f>
        <v/>
      </c>
      <c r="T197" s="69" t="str">
        <f>IF($O$197=$C$28,"ERROR","")</f>
        <v/>
      </c>
      <c r="U197" s="69" t="str">
        <f>IF($O$197=$C$29,"ERROR","")</f>
        <v/>
      </c>
      <c r="V197" s="224">
        <f t="shared" si="15"/>
        <v>6</v>
      </c>
      <c r="W197" s="224">
        <f t="shared" ref="W197:W218" si="18">W196+5%</f>
        <v>0.25</v>
      </c>
      <c r="X197" s="224">
        <f t="shared" si="16"/>
        <v>6</v>
      </c>
      <c r="Y197" s="227">
        <v>0.25</v>
      </c>
      <c r="Z197" s="227">
        <v>0.25</v>
      </c>
      <c r="AA197" s="90">
        <f t="shared" si="17"/>
        <v>6</v>
      </c>
      <c r="AB197" s="90">
        <f t="shared" si="17"/>
        <v>5</v>
      </c>
      <c r="AC197" s="69"/>
      <c r="AD197" s="69"/>
      <c r="AE197" s="69"/>
      <c r="AF197" s="69"/>
      <c r="AG197" s="69"/>
      <c r="AH197" s="69"/>
      <c r="AI197" s="89"/>
      <c r="AJ197" s="89"/>
      <c r="AK197" s="89"/>
      <c r="AL197" s="89"/>
      <c r="AM197" s="89"/>
      <c r="AN197" s="89"/>
      <c r="AO197" s="89"/>
      <c r="AP197" s="89"/>
      <c r="AQ197" s="89"/>
      <c r="AR197" s="89"/>
      <c r="AS197" s="89"/>
      <c r="AT197" s="89"/>
    </row>
    <row r="198" spans="1:46" s="30" customFormat="1">
      <c r="B198" s="29"/>
      <c r="C198" s="29"/>
      <c r="D198" s="29"/>
      <c r="E198" s="29"/>
      <c r="K198" s="81"/>
      <c r="L198" s="81"/>
      <c r="M198" s="81"/>
      <c r="N198" s="98">
        <f>COUNTIF(P198:U198,"ERROR")</f>
        <v>0</v>
      </c>
      <c r="O198" s="112">
        <f t="shared" si="14"/>
        <v>1</v>
      </c>
      <c r="P198" s="30" t="str">
        <f>IF($O$198=$C$23,"ERROR","")</f>
        <v/>
      </c>
      <c r="Q198" s="112" t="str">
        <f>IF($O$198=$C$24,"ERROR","")</f>
        <v/>
      </c>
      <c r="R198" s="69" t="str">
        <f>IF($O$198=$C$25,"ERROR","")</f>
        <v/>
      </c>
      <c r="S198" s="69" t="str">
        <f>IF($O$198=$C$26,"ERROR","")</f>
        <v/>
      </c>
      <c r="T198" s="69" t="str">
        <f>IF($O$198=$C$27,"ERROR","")</f>
        <v/>
      </c>
      <c r="U198" s="69" t="str">
        <f>IF($O$198=$C$29,"ERROR","")</f>
        <v/>
      </c>
      <c r="V198" s="224">
        <f t="shared" si="15"/>
        <v>7</v>
      </c>
      <c r="W198" s="224">
        <f t="shared" si="18"/>
        <v>0.3</v>
      </c>
      <c r="X198" s="224">
        <f t="shared" si="16"/>
        <v>7</v>
      </c>
      <c r="Y198" s="227">
        <v>0.3</v>
      </c>
      <c r="Z198" s="227">
        <v>0.3</v>
      </c>
      <c r="AA198" s="90">
        <f t="shared" si="17"/>
        <v>7</v>
      </c>
      <c r="AB198" s="90">
        <f t="shared" si="17"/>
        <v>6</v>
      </c>
      <c r="AC198" s="69"/>
      <c r="AD198" s="69"/>
      <c r="AE198" s="69"/>
      <c r="AF198" s="69"/>
      <c r="AG198" s="69"/>
      <c r="AH198" s="69"/>
      <c r="AI198" s="89"/>
      <c r="AJ198" s="89"/>
      <c r="AK198" s="89"/>
      <c r="AL198" s="89"/>
      <c r="AM198" s="89"/>
      <c r="AN198" s="89"/>
      <c r="AO198" s="89"/>
      <c r="AP198" s="89"/>
      <c r="AQ198" s="89"/>
      <c r="AR198" s="89"/>
      <c r="AS198" s="89"/>
      <c r="AT198" s="89"/>
    </row>
    <row r="199" spans="1:46" s="30" customFormat="1">
      <c r="B199" s="29"/>
      <c r="C199" s="29"/>
      <c r="D199" s="29"/>
      <c r="E199" s="29"/>
      <c r="K199" s="81"/>
      <c r="L199" s="81"/>
      <c r="M199" s="81"/>
      <c r="N199" s="98">
        <f>COUNTIF(P199:U199,"ERROR")</f>
        <v>0</v>
      </c>
      <c r="O199" s="112">
        <f t="shared" si="14"/>
        <v>1</v>
      </c>
      <c r="P199" s="30" t="str">
        <f>IF($O$199=$C$23,"ERROR","")</f>
        <v/>
      </c>
      <c r="Q199" s="112" t="str">
        <f>IF($O$199=$C$24,"ERROR","")</f>
        <v/>
      </c>
      <c r="R199" s="69" t="str">
        <f>IF($O$199=$C$25,"ERROR","")</f>
        <v/>
      </c>
      <c r="S199" s="69" t="str">
        <f>IF($O$199=$C$26,"ERROR","")</f>
        <v/>
      </c>
      <c r="T199" s="69" t="str">
        <f>IF($O$199=$C$27,"ERROR","")</f>
        <v/>
      </c>
      <c r="U199" s="69" t="str">
        <f>IF($O$199=$C$28,"ERROR","")</f>
        <v/>
      </c>
      <c r="V199" s="224">
        <f t="shared" si="15"/>
        <v>8</v>
      </c>
      <c r="W199" s="224">
        <f t="shared" si="18"/>
        <v>0.35</v>
      </c>
      <c r="X199" s="224">
        <f t="shared" si="16"/>
        <v>8</v>
      </c>
      <c r="Y199" s="227">
        <v>0.4</v>
      </c>
      <c r="Z199" s="227">
        <v>0.4</v>
      </c>
      <c r="AA199" s="90">
        <f t="shared" si="17"/>
        <v>8</v>
      </c>
      <c r="AB199" s="90">
        <f t="shared" si="17"/>
        <v>7</v>
      </c>
      <c r="AC199" s="69"/>
      <c r="AD199" s="69"/>
      <c r="AE199" s="69"/>
      <c r="AF199" s="69"/>
      <c r="AG199" s="69"/>
      <c r="AH199" s="69"/>
      <c r="AI199" s="89"/>
      <c r="AJ199" s="89"/>
      <c r="AK199" s="89"/>
      <c r="AL199" s="89"/>
      <c r="AM199" s="89"/>
      <c r="AN199" s="89"/>
      <c r="AO199" s="89"/>
      <c r="AP199" s="89"/>
      <c r="AQ199" s="89"/>
      <c r="AR199" s="89"/>
      <c r="AS199" s="89"/>
      <c r="AT199" s="89"/>
    </row>
    <row r="200" spans="1:46" s="30" customFormat="1">
      <c r="B200" s="29"/>
      <c r="C200" s="29"/>
      <c r="D200" s="29"/>
      <c r="E200" s="29"/>
      <c r="K200" s="81"/>
      <c r="L200" s="81"/>
      <c r="M200" s="81"/>
      <c r="N200" s="89"/>
      <c r="O200" s="89"/>
      <c r="P200" s="89"/>
      <c r="Q200" s="89"/>
      <c r="R200" s="89"/>
      <c r="S200" s="89"/>
      <c r="T200" s="89"/>
      <c r="U200" s="89"/>
      <c r="V200" s="224">
        <f t="shared" si="15"/>
        <v>9</v>
      </c>
      <c r="W200" s="224">
        <f t="shared" si="18"/>
        <v>0.39999999999999997</v>
      </c>
      <c r="X200" s="224">
        <f t="shared" si="16"/>
        <v>9</v>
      </c>
      <c r="Y200" s="227">
        <v>0.5</v>
      </c>
      <c r="Z200" s="227">
        <v>0.5</v>
      </c>
      <c r="AA200" s="90">
        <f t="shared" si="17"/>
        <v>9</v>
      </c>
      <c r="AB200" s="90">
        <f t="shared" si="17"/>
        <v>8</v>
      </c>
      <c r="AC200" s="69"/>
      <c r="AD200" s="69"/>
      <c r="AE200" s="69"/>
      <c r="AF200" s="69"/>
      <c r="AG200" s="69"/>
      <c r="AH200" s="69"/>
      <c r="AI200" s="89"/>
      <c r="AJ200" s="89"/>
      <c r="AK200" s="89"/>
      <c r="AL200" s="89"/>
      <c r="AM200" s="89"/>
      <c r="AN200" s="89"/>
      <c r="AO200" s="89"/>
      <c r="AP200" s="89"/>
      <c r="AQ200" s="89"/>
      <c r="AR200" s="89"/>
      <c r="AS200" s="89"/>
      <c r="AT200" s="89"/>
    </row>
    <row r="201" spans="1:46" s="30" customFormat="1">
      <c r="A201" s="33"/>
      <c r="B201" s="29"/>
      <c r="C201" s="29"/>
      <c r="D201" s="29"/>
      <c r="E201" s="29"/>
      <c r="K201" s="81"/>
      <c r="L201" s="81"/>
      <c r="M201" s="81"/>
      <c r="N201" s="89"/>
      <c r="O201" s="89"/>
      <c r="P201" s="89"/>
      <c r="Q201" s="89"/>
      <c r="R201" s="89"/>
      <c r="S201" s="89"/>
      <c r="T201" s="89"/>
      <c r="U201" s="89"/>
      <c r="V201" s="224">
        <f t="shared" si="15"/>
        <v>10</v>
      </c>
      <c r="W201" s="224">
        <f t="shared" si="18"/>
        <v>0.44999999999999996</v>
      </c>
      <c r="X201" s="224"/>
      <c r="Y201" s="226"/>
      <c r="Z201" s="226"/>
      <c r="AA201" s="90">
        <f t="shared" si="17"/>
        <v>10</v>
      </c>
      <c r="AB201" s="90">
        <f t="shared" si="17"/>
        <v>9</v>
      </c>
      <c r="AC201" s="69"/>
      <c r="AD201" s="69"/>
      <c r="AE201" s="69"/>
      <c r="AF201" s="69"/>
      <c r="AG201" s="69"/>
      <c r="AH201" s="69"/>
      <c r="AI201" s="89"/>
      <c r="AJ201" s="89"/>
      <c r="AK201" s="89"/>
      <c r="AL201" s="89"/>
      <c r="AM201" s="89"/>
      <c r="AN201" s="89"/>
      <c r="AO201" s="89"/>
      <c r="AP201" s="89"/>
      <c r="AQ201" s="89"/>
      <c r="AR201" s="89"/>
      <c r="AS201" s="89"/>
      <c r="AT201" s="89"/>
    </row>
    <row r="202" spans="1:46" s="30" customFormat="1">
      <c r="A202" s="33"/>
      <c r="B202" s="29"/>
      <c r="C202" s="29"/>
      <c r="D202" s="29"/>
      <c r="E202" s="29"/>
      <c r="K202" s="81"/>
      <c r="L202" s="81"/>
      <c r="M202" s="81"/>
      <c r="N202" s="89"/>
      <c r="O202" s="89"/>
      <c r="P202" s="89"/>
      <c r="Q202" s="89"/>
      <c r="R202" s="89"/>
      <c r="S202" s="89"/>
      <c r="T202" s="89"/>
      <c r="U202" s="89"/>
      <c r="V202" s="224">
        <f t="shared" si="15"/>
        <v>11</v>
      </c>
      <c r="W202" s="224">
        <f t="shared" si="18"/>
        <v>0.49999999999999994</v>
      </c>
      <c r="X202" s="224"/>
      <c r="Y202" s="226"/>
      <c r="Z202" s="226"/>
      <c r="AA202" s="90">
        <f t="shared" si="17"/>
        <v>11</v>
      </c>
      <c r="AB202" s="90">
        <f t="shared" si="17"/>
        <v>10</v>
      </c>
      <c r="AC202" s="69"/>
      <c r="AD202" s="69"/>
      <c r="AE202" s="69"/>
      <c r="AF202" s="69"/>
      <c r="AG202" s="69"/>
      <c r="AH202" s="69"/>
      <c r="AI202" s="89"/>
      <c r="AJ202" s="89"/>
      <c r="AK202" s="89"/>
      <c r="AL202" s="89"/>
      <c r="AM202" s="89"/>
      <c r="AN202" s="89"/>
      <c r="AO202" s="89"/>
      <c r="AP202" s="89"/>
      <c r="AQ202" s="89"/>
      <c r="AR202" s="89"/>
      <c r="AS202" s="89"/>
      <c r="AT202" s="89"/>
    </row>
    <row r="203" spans="1:46" s="30" customFormat="1">
      <c r="A203" s="33"/>
      <c r="B203" s="29"/>
      <c r="C203" s="29"/>
      <c r="D203" s="29"/>
      <c r="E203" s="29"/>
      <c r="K203" s="81"/>
      <c r="L203" s="81"/>
      <c r="M203" s="81"/>
      <c r="N203" s="89"/>
      <c r="O203" s="89"/>
      <c r="P203" s="89"/>
      <c r="Q203" s="89"/>
      <c r="R203" s="89"/>
      <c r="S203" s="89"/>
      <c r="T203" s="89"/>
      <c r="U203" s="89"/>
      <c r="V203" s="224">
        <f t="shared" si="15"/>
        <v>12</v>
      </c>
      <c r="W203" s="224">
        <f t="shared" si="18"/>
        <v>0.54999999999999993</v>
      </c>
      <c r="X203" s="224"/>
      <c r="Y203" s="225"/>
      <c r="Z203" s="225"/>
      <c r="AA203" s="90">
        <f t="shared" si="17"/>
        <v>12</v>
      </c>
      <c r="AB203" s="90">
        <f t="shared" si="17"/>
        <v>11</v>
      </c>
      <c r="AC203" s="69"/>
      <c r="AD203" s="69"/>
      <c r="AE203" s="69"/>
      <c r="AF203" s="69"/>
      <c r="AG203" s="69"/>
      <c r="AH203" s="69"/>
      <c r="AI203" s="89"/>
      <c r="AJ203" s="89"/>
      <c r="AK203" s="89"/>
      <c r="AL203" s="89"/>
      <c r="AM203" s="89"/>
      <c r="AN203" s="89"/>
      <c r="AO203" s="89"/>
      <c r="AP203" s="89"/>
      <c r="AQ203" s="89"/>
      <c r="AR203" s="89"/>
      <c r="AS203" s="89"/>
      <c r="AT203" s="89"/>
    </row>
    <row r="204" spans="1:46" s="30" customFormat="1">
      <c r="A204" s="33"/>
      <c r="B204" s="29"/>
      <c r="C204" s="29"/>
      <c r="D204" s="29"/>
      <c r="E204" s="29"/>
      <c r="K204" s="81"/>
      <c r="L204" s="81"/>
      <c r="M204" s="81"/>
      <c r="N204" s="89"/>
      <c r="O204" s="89"/>
      <c r="P204" s="89"/>
      <c r="Q204" s="89"/>
      <c r="R204" s="89"/>
      <c r="S204" s="89"/>
      <c r="T204" s="89"/>
      <c r="U204" s="89"/>
      <c r="V204" s="224">
        <f t="shared" si="15"/>
        <v>13</v>
      </c>
      <c r="W204" s="224">
        <f t="shared" si="18"/>
        <v>0.6</v>
      </c>
      <c r="X204" s="224"/>
      <c r="Y204" s="225"/>
      <c r="Z204" s="225"/>
      <c r="AA204" s="90">
        <f t="shared" si="17"/>
        <v>13</v>
      </c>
      <c r="AB204" s="90">
        <f t="shared" si="17"/>
        <v>12</v>
      </c>
      <c r="AC204" s="69"/>
      <c r="AD204" s="69"/>
      <c r="AE204" s="69"/>
      <c r="AF204" s="69"/>
      <c r="AG204" s="69"/>
      <c r="AH204" s="69"/>
      <c r="AI204" s="89"/>
      <c r="AJ204" s="89"/>
      <c r="AK204" s="89"/>
      <c r="AL204" s="89"/>
      <c r="AM204" s="89"/>
      <c r="AN204" s="89"/>
      <c r="AO204" s="89"/>
      <c r="AP204" s="89"/>
      <c r="AQ204" s="89"/>
      <c r="AR204" s="89"/>
      <c r="AS204" s="89"/>
      <c r="AT204" s="89"/>
    </row>
    <row r="205" spans="1:46" s="30" customFormat="1">
      <c r="A205" s="33"/>
      <c r="B205" s="29"/>
      <c r="C205" s="29"/>
      <c r="D205" s="29"/>
      <c r="E205" s="29"/>
      <c r="K205" s="81"/>
      <c r="L205" s="81"/>
      <c r="M205" s="81"/>
      <c r="N205" s="89"/>
      <c r="O205" s="89"/>
      <c r="P205" s="89"/>
      <c r="Q205" s="89"/>
      <c r="R205" s="89"/>
      <c r="S205" s="89"/>
      <c r="T205" s="89"/>
      <c r="U205" s="89"/>
      <c r="V205" s="224">
        <f t="shared" si="15"/>
        <v>14</v>
      </c>
      <c r="W205" s="224">
        <f t="shared" si="18"/>
        <v>0.65</v>
      </c>
      <c r="X205" s="224"/>
      <c r="Y205" s="225"/>
      <c r="Z205" s="225"/>
      <c r="AA205" s="90">
        <f t="shared" si="17"/>
        <v>14</v>
      </c>
      <c r="AB205" s="90">
        <f t="shared" si="17"/>
        <v>13</v>
      </c>
      <c r="AC205" s="69"/>
      <c r="AD205" s="69"/>
      <c r="AE205" s="69"/>
      <c r="AF205" s="69"/>
      <c r="AG205" s="69"/>
      <c r="AH205" s="69"/>
      <c r="AI205" s="89"/>
      <c r="AJ205" s="89"/>
      <c r="AK205" s="89"/>
      <c r="AL205" s="89"/>
      <c r="AM205" s="89"/>
      <c r="AN205" s="89"/>
      <c r="AO205" s="89"/>
      <c r="AP205" s="89"/>
      <c r="AQ205" s="89"/>
      <c r="AR205" s="89"/>
      <c r="AS205" s="89"/>
      <c r="AT205" s="89"/>
    </row>
    <row r="206" spans="1:46" s="30" customFormat="1">
      <c r="A206" s="33"/>
      <c r="B206" s="29"/>
      <c r="C206" s="29"/>
      <c r="D206" s="29"/>
      <c r="E206" s="29"/>
      <c r="K206" s="81"/>
      <c r="L206" s="81"/>
      <c r="M206" s="81"/>
      <c r="N206" s="89"/>
      <c r="O206" s="89"/>
      <c r="P206" s="89"/>
      <c r="Q206" s="89"/>
      <c r="R206" s="89"/>
      <c r="S206" s="89"/>
      <c r="T206" s="89"/>
      <c r="U206" s="89"/>
      <c r="V206" s="224">
        <f t="shared" si="15"/>
        <v>15</v>
      </c>
      <c r="W206" s="224">
        <f t="shared" si="18"/>
        <v>0.70000000000000007</v>
      </c>
      <c r="X206" s="224"/>
      <c r="Y206" s="225"/>
      <c r="Z206" s="225"/>
      <c r="AA206" s="90">
        <f t="shared" si="17"/>
        <v>15</v>
      </c>
      <c r="AB206" s="90">
        <f t="shared" si="17"/>
        <v>14</v>
      </c>
      <c r="AC206" s="69"/>
      <c r="AD206" s="69"/>
      <c r="AE206" s="69"/>
      <c r="AF206" s="69"/>
      <c r="AG206" s="69"/>
      <c r="AH206" s="69"/>
      <c r="AI206" s="89"/>
      <c r="AJ206" s="89"/>
      <c r="AK206" s="89"/>
      <c r="AL206" s="89"/>
      <c r="AM206" s="89"/>
      <c r="AN206" s="89"/>
      <c r="AO206" s="89"/>
      <c r="AP206" s="89"/>
      <c r="AQ206" s="89"/>
      <c r="AR206" s="89"/>
      <c r="AS206" s="89"/>
      <c r="AT206" s="89"/>
    </row>
    <row r="207" spans="1:46" s="30" customFormat="1">
      <c r="A207" s="33"/>
      <c r="B207" s="29"/>
      <c r="C207" s="29"/>
      <c r="D207" s="29"/>
      <c r="E207" s="29"/>
      <c r="K207" s="81"/>
      <c r="L207" s="81"/>
      <c r="M207" s="81"/>
      <c r="N207" s="89"/>
      <c r="O207" s="89"/>
      <c r="P207" s="89"/>
      <c r="Q207" s="89"/>
      <c r="R207" s="89"/>
      <c r="S207" s="89"/>
      <c r="T207" s="89"/>
      <c r="U207" s="89"/>
      <c r="V207" s="224">
        <f t="shared" si="15"/>
        <v>16</v>
      </c>
      <c r="W207" s="224">
        <f t="shared" si="18"/>
        <v>0.75000000000000011</v>
      </c>
      <c r="X207" s="224"/>
      <c r="Y207" s="225"/>
      <c r="Z207" s="225"/>
      <c r="AA207" s="90">
        <f t="shared" si="17"/>
        <v>16</v>
      </c>
      <c r="AB207" s="90">
        <f t="shared" si="17"/>
        <v>15</v>
      </c>
      <c r="AC207" s="69"/>
      <c r="AD207" s="69"/>
      <c r="AE207" s="69"/>
      <c r="AF207" s="69"/>
      <c r="AG207" s="69"/>
      <c r="AH207" s="69"/>
      <c r="AI207" s="89"/>
      <c r="AJ207" s="89"/>
      <c r="AK207" s="89"/>
      <c r="AL207" s="89"/>
      <c r="AM207" s="89"/>
      <c r="AN207" s="89"/>
      <c r="AO207" s="89"/>
      <c r="AP207" s="89"/>
      <c r="AQ207" s="89"/>
      <c r="AR207" s="89"/>
      <c r="AS207" s="89"/>
      <c r="AT207" s="89"/>
    </row>
    <row r="208" spans="1:46" s="30" customFormat="1">
      <c r="A208" s="33"/>
      <c r="B208" s="33"/>
      <c r="C208" s="33"/>
      <c r="D208" s="33"/>
      <c r="E208" s="33"/>
      <c r="K208" s="81"/>
      <c r="L208" s="81"/>
      <c r="M208" s="81"/>
      <c r="N208" s="89"/>
      <c r="O208" s="89"/>
      <c r="P208" s="89"/>
      <c r="Q208" s="89"/>
      <c r="R208" s="89"/>
      <c r="S208" s="89"/>
      <c r="T208" s="89"/>
      <c r="U208" s="89"/>
      <c r="V208" s="224">
        <f t="shared" si="15"/>
        <v>17</v>
      </c>
      <c r="W208" s="224">
        <f t="shared" si="18"/>
        <v>0.80000000000000016</v>
      </c>
      <c r="X208" s="224"/>
      <c r="Y208" s="225"/>
      <c r="Z208" s="225"/>
      <c r="AA208" s="69"/>
      <c r="AB208" s="90"/>
      <c r="AC208" s="69"/>
      <c r="AD208" s="69"/>
      <c r="AE208" s="69"/>
      <c r="AF208" s="69"/>
      <c r="AG208" s="69"/>
      <c r="AH208" s="69"/>
      <c r="AI208" s="89"/>
      <c r="AJ208" s="89"/>
      <c r="AK208" s="89"/>
      <c r="AL208" s="89"/>
      <c r="AM208" s="89"/>
      <c r="AN208" s="89"/>
      <c r="AO208" s="89"/>
      <c r="AP208" s="89"/>
      <c r="AQ208" s="89"/>
      <c r="AR208" s="89"/>
      <c r="AS208" s="89"/>
      <c r="AT208" s="89"/>
    </row>
    <row r="209" spans="1:46" s="30" customFormat="1">
      <c r="A209" s="33"/>
      <c r="B209" s="33"/>
      <c r="C209" s="33"/>
      <c r="D209" s="33"/>
      <c r="E209" s="33"/>
      <c r="K209" s="81"/>
      <c r="L209" s="81"/>
      <c r="M209" s="81"/>
      <c r="N209" s="89"/>
      <c r="O209" s="89"/>
      <c r="P209" s="89"/>
      <c r="Q209" s="89"/>
      <c r="R209" s="89"/>
      <c r="S209" s="89"/>
      <c r="T209" s="89"/>
      <c r="U209" s="89"/>
      <c r="V209" s="224">
        <f t="shared" si="15"/>
        <v>18</v>
      </c>
      <c r="W209" s="224">
        <f t="shared" si="18"/>
        <v>0.8500000000000002</v>
      </c>
      <c r="X209" s="224"/>
      <c r="Y209" s="225"/>
      <c r="Z209" s="225"/>
      <c r="AA209" s="69"/>
      <c r="AB209" s="69"/>
      <c r="AC209" s="69"/>
      <c r="AD209" s="69"/>
      <c r="AE209" s="69"/>
      <c r="AF209" s="69"/>
      <c r="AG209" s="69"/>
      <c r="AH209" s="69"/>
      <c r="AI209" s="89"/>
      <c r="AJ209" s="89"/>
      <c r="AK209" s="89"/>
      <c r="AL209" s="89"/>
      <c r="AM209" s="89"/>
      <c r="AN209" s="89"/>
      <c r="AO209" s="89"/>
      <c r="AP209" s="89"/>
      <c r="AQ209" s="89"/>
      <c r="AR209" s="89"/>
      <c r="AS209" s="89"/>
      <c r="AT209" s="89"/>
    </row>
    <row r="210" spans="1:46" s="30" customFormat="1">
      <c r="A210" s="33"/>
      <c r="B210" s="33"/>
      <c r="C210" s="33"/>
      <c r="D210" s="33"/>
      <c r="E210" s="33"/>
      <c r="K210" s="81"/>
      <c r="L210" s="81"/>
      <c r="M210" s="81"/>
      <c r="N210" s="89"/>
      <c r="O210" s="89"/>
      <c r="P210" s="89"/>
      <c r="Q210" s="89"/>
      <c r="R210" s="89"/>
      <c r="S210" s="89"/>
      <c r="T210" s="89"/>
      <c r="U210" s="89"/>
      <c r="V210" s="224">
        <f t="shared" si="15"/>
        <v>19</v>
      </c>
      <c r="W210" s="224">
        <f t="shared" si="18"/>
        <v>0.90000000000000024</v>
      </c>
      <c r="X210" s="224"/>
      <c r="Y210" s="225"/>
      <c r="Z210" s="225"/>
      <c r="AA210" s="69"/>
      <c r="AB210" s="69"/>
      <c r="AC210" s="69"/>
      <c r="AD210" s="69"/>
      <c r="AE210" s="69"/>
      <c r="AF210" s="69"/>
      <c r="AG210" s="69"/>
      <c r="AH210" s="69"/>
      <c r="AI210" s="89"/>
      <c r="AJ210" s="89"/>
      <c r="AK210" s="89"/>
      <c r="AL210" s="89"/>
      <c r="AM210" s="89"/>
      <c r="AN210" s="89"/>
      <c r="AO210" s="89"/>
      <c r="AP210" s="89"/>
      <c r="AQ210" s="89"/>
      <c r="AR210" s="89"/>
      <c r="AS210" s="89"/>
      <c r="AT210" s="89"/>
    </row>
    <row r="211" spans="1:46" s="30" customFormat="1">
      <c r="A211" s="33"/>
      <c r="B211" s="33"/>
      <c r="C211" s="33"/>
      <c r="D211" s="33"/>
      <c r="E211" s="33"/>
      <c r="K211" s="81"/>
      <c r="L211" s="81"/>
      <c r="M211" s="81"/>
      <c r="N211" s="89"/>
      <c r="O211" s="89"/>
      <c r="P211" s="89"/>
      <c r="Q211" s="89"/>
      <c r="R211" s="89"/>
      <c r="S211" s="89"/>
      <c r="T211" s="89"/>
      <c r="U211" s="89"/>
      <c r="V211" s="224">
        <f t="shared" si="15"/>
        <v>20</v>
      </c>
      <c r="W211" s="224">
        <f t="shared" si="18"/>
        <v>0.95000000000000029</v>
      </c>
      <c r="X211" s="224"/>
      <c r="Y211" s="225"/>
      <c r="Z211" s="225"/>
      <c r="AA211" s="69"/>
      <c r="AB211" s="69"/>
      <c r="AC211" s="69"/>
      <c r="AD211" s="69"/>
      <c r="AE211" s="69"/>
      <c r="AF211" s="69"/>
      <c r="AG211" s="69"/>
      <c r="AH211" s="69"/>
      <c r="AI211" s="89"/>
      <c r="AJ211" s="89"/>
      <c r="AK211" s="89"/>
      <c r="AL211" s="89"/>
      <c r="AM211" s="89"/>
      <c r="AN211" s="89"/>
      <c r="AO211" s="89"/>
      <c r="AP211" s="89"/>
      <c r="AQ211" s="89"/>
      <c r="AR211" s="89"/>
      <c r="AS211" s="89"/>
      <c r="AT211" s="89"/>
    </row>
    <row r="212" spans="1:46" s="30" customFormat="1">
      <c r="A212" s="33"/>
      <c r="B212" s="33"/>
      <c r="C212" s="33"/>
      <c r="D212" s="33"/>
      <c r="E212" s="33"/>
      <c r="K212" s="81"/>
      <c r="L212" s="81"/>
      <c r="M212" s="81"/>
      <c r="N212" s="89"/>
      <c r="O212" s="89"/>
      <c r="P212" s="89"/>
      <c r="Q212" s="89"/>
      <c r="R212" s="89"/>
      <c r="S212" s="89"/>
      <c r="T212" s="89"/>
      <c r="U212" s="89"/>
      <c r="V212" s="224">
        <f t="shared" si="15"/>
        <v>21</v>
      </c>
      <c r="W212" s="224">
        <f t="shared" si="18"/>
        <v>1.0000000000000002</v>
      </c>
      <c r="X212" s="225"/>
      <c r="Y212" s="225"/>
      <c r="Z212" s="225"/>
      <c r="AA212" s="69"/>
      <c r="AB212" s="69"/>
      <c r="AC212" s="69"/>
      <c r="AD212" s="69"/>
      <c r="AE212" s="69"/>
      <c r="AF212" s="69"/>
      <c r="AG212" s="69"/>
      <c r="AH212" s="69"/>
      <c r="AI212" s="89"/>
      <c r="AJ212" s="89"/>
      <c r="AK212" s="89"/>
      <c r="AL212" s="89"/>
      <c r="AM212" s="89"/>
      <c r="AN212" s="89"/>
      <c r="AO212" s="89"/>
      <c r="AP212" s="89"/>
      <c r="AQ212" s="89"/>
      <c r="AR212" s="89"/>
      <c r="AS212" s="89"/>
      <c r="AT212" s="89"/>
    </row>
    <row r="213" spans="1:46" s="30" customFormat="1">
      <c r="A213" s="33"/>
      <c r="B213" s="33"/>
      <c r="C213" s="33"/>
      <c r="D213" s="33"/>
      <c r="E213" s="33"/>
      <c r="K213" s="81"/>
      <c r="L213" s="81"/>
      <c r="M213" s="81"/>
      <c r="N213" s="89"/>
      <c r="O213" s="89"/>
      <c r="P213" s="89"/>
      <c r="Q213" s="89"/>
      <c r="R213" s="89"/>
      <c r="S213" s="89"/>
      <c r="T213" s="89"/>
      <c r="U213" s="89"/>
      <c r="V213" s="224">
        <f t="shared" si="15"/>
        <v>22</v>
      </c>
      <c r="W213" s="224">
        <f>W212+5%</f>
        <v>1.0500000000000003</v>
      </c>
      <c r="X213" s="225"/>
      <c r="Y213" s="225"/>
      <c r="Z213" s="225"/>
      <c r="AA213" s="69"/>
      <c r="AB213" s="69"/>
      <c r="AC213" s="69"/>
      <c r="AD213" s="69"/>
      <c r="AE213" s="69"/>
      <c r="AF213" s="69"/>
      <c r="AG213" s="69"/>
      <c r="AH213" s="69"/>
      <c r="AI213" s="89"/>
      <c r="AJ213" s="89"/>
      <c r="AK213" s="89"/>
      <c r="AL213" s="89"/>
      <c r="AM213" s="89"/>
      <c r="AN213" s="89"/>
      <c r="AO213" s="89"/>
      <c r="AP213" s="89"/>
      <c r="AQ213" s="89"/>
      <c r="AR213" s="89"/>
      <c r="AS213" s="89"/>
      <c r="AT213" s="89"/>
    </row>
    <row r="214" spans="1:46" s="30" customFormat="1">
      <c r="A214" s="33"/>
      <c r="B214" s="33"/>
      <c r="C214" s="33"/>
      <c r="D214" s="33"/>
      <c r="E214" s="33"/>
      <c r="K214" s="81"/>
      <c r="L214" s="81"/>
      <c r="M214" s="81"/>
      <c r="N214" s="89"/>
      <c r="O214" s="89"/>
      <c r="P214" s="89"/>
      <c r="Q214" s="89"/>
      <c r="R214" s="89"/>
      <c r="S214" s="89"/>
      <c r="T214" s="89"/>
      <c r="U214" s="89"/>
      <c r="V214" s="224">
        <f t="shared" si="15"/>
        <v>23</v>
      </c>
      <c r="W214" s="224">
        <f t="shared" si="18"/>
        <v>1.1000000000000003</v>
      </c>
      <c r="X214" s="225"/>
      <c r="Y214" s="225"/>
      <c r="Z214" s="225"/>
      <c r="AA214" s="69"/>
      <c r="AB214" s="69"/>
      <c r="AC214" s="69"/>
      <c r="AD214" s="69"/>
      <c r="AE214" s="69"/>
      <c r="AF214" s="69"/>
      <c r="AG214" s="69"/>
      <c r="AH214" s="69"/>
      <c r="AI214" s="89"/>
      <c r="AJ214" s="89"/>
      <c r="AK214" s="89"/>
      <c r="AL214" s="89"/>
      <c r="AM214" s="89"/>
      <c r="AN214" s="89"/>
      <c r="AO214" s="89"/>
      <c r="AP214" s="89"/>
      <c r="AQ214" s="89"/>
      <c r="AR214" s="89"/>
      <c r="AS214" s="89"/>
      <c r="AT214" s="89"/>
    </row>
    <row r="215" spans="1:46" s="30" customFormat="1">
      <c r="A215" s="33"/>
      <c r="B215" s="33"/>
      <c r="C215" s="33"/>
      <c r="D215" s="33"/>
      <c r="E215" s="33"/>
      <c r="K215" s="81"/>
      <c r="L215" s="81"/>
      <c r="M215" s="81"/>
      <c r="N215" s="89"/>
      <c r="O215" s="89"/>
      <c r="P215" s="89"/>
      <c r="Q215" s="89"/>
      <c r="R215" s="89"/>
      <c r="S215" s="89"/>
      <c r="T215" s="89"/>
      <c r="U215" s="89"/>
      <c r="V215" s="224">
        <f t="shared" si="15"/>
        <v>24</v>
      </c>
      <c r="W215" s="224">
        <f t="shared" si="18"/>
        <v>1.1500000000000004</v>
      </c>
      <c r="X215" s="225"/>
      <c r="Y215" s="225"/>
      <c r="Z215" s="225"/>
      <c r="AA215" s="69"/>
      <c r="AB215" s="69"/>
      <c r="AC215" s="69"/>
      <c r="AD215" s="69"/>
      <c r="AE215" s="69"/>
      <c r="AF215" s="69"/>
      <c r="AG215" s="69"/>
      <c r="AH215" s="69"/>
      <c r="AI215" s="89"/>
      <c r="AJ215" s="89"/>
      <c r="AK215" s="89"/>
      <c r="AL215" s="89"/>
      <c r="AM215" s="89"/>
      <c r="AN215" s="89"/>
      <c r="AO215" s="89"/>
      <c r="AP215" s="89"/>
      <c r="AQ215" s="89"/>
      <c r="AR215" s="89"/>
      <c r="AS215" s="89"/>
      <c r="AT215" s="89"/>
    </row>
    <row r="216" spans="1:46" s="30" customFormat="1">
      <c r="A216" s="33"/>
      <c r="B216" s="33"/>
      <c r="C216" s="33"/>
      <c r="D216" s="33"/>
      <c r="E216" s="33"/>
      <c r="K216" s="81"/>
      <c r="L216" s="81"/>
      <c r="M216" s="81"/>
      <c r="N216" s="89"/>
      <c r="O216" s="89"/>
      <c r="P216" s="89"/>
      <c r="Q216" s="89"/>
      <c r="R216" s="89"/>
      <c r="S216" s="89"/>
      <c r="T216" s="89"/>
      <c r="U216" s="89"/>
      <c r="V216" s="224">
        <f t="shared" si="15"/>
        <v>25</v>
      </c>
      <c r="W216" s="224">
        <f t="shared" si="18"/>
        <v>1.2000000000000004</v>
      </c>
      <c r="X216" s="225"/>
      <c r="Y216" s="225"/>
      <c r="Z216" s="225"/>
      <c r="AA216" s="69"/>
      <c r="AB216" s="69"/>
      <c r="AC216" s="69"/>
      <c r="AD216" s="69"/>
      <c r="AE216" s="69"/>
      <c r="AF216" s="69"/>
      <c r="AG216" s="69"/>
      <c r="AH216" s="69"/>
      <c r="AI216" s="89"/>
      <c r="AJ216" s="89"/>
      <c r="AK216" s="89"/>
      <c r="AL216" s="89"/>
      <c r="AM216" s="89"/>
      <c r="AN216" s="89"/>
      <c r="AO216" s="89"/>
      <c r="AP216" s="89"/>
      <c r="AQ216" s="89"/>
      <c r="AR216" s="89"/>
      <c r="AS216" s="89"/>
      <c r="AT216" s="89"/>
    </row>
    <row r="217" spans="1:46" s="30" customFormat="1">
      <c r="A217" s="33"/>
      <c r="B217" s="33"/>
      <c r="C217" s="33"/>
      <c r="D217" s="33"/>
      <c r="E217" s="33"/>
      <c r="K217" s="81"/>
      <c r="L217" s="81"/>
      <c r="M217" s="81"/>
      <c r="N217" s="89"/>
      <c r="O217" s="89"/>
      <c r="P217" s="89"/>
      <c r="Q217" s="89"/>
      <c r="R217" s="89"/>
      <c r="S217" s="89"/>
      <c r="T217" s="89"/>
      <c r="U217" s="89"/>
      <c r="V217" s="224">
        <f t="shared" si="15"/>
        <v>26</v>
      </c>
      <c r="W217" s="224">
        <f t="shared" si="18"/>
        <v>1.2500000000000004</v>
      </c>
      <c r="X217" s="225"/>
      <c r="Y217" s="225"/>
      <c r="Z217" s="225"/>
      <c r="AA217" s="69"/>
      <c r="AB217" s="69"/>
      <c r="AC217" s="69"/>
      <c r="AD217" s="69"/>
      <c r="AE217" s="69"/>
      <c r="AF217" s="69"/>
      <c r="AG217" s="69"/>
      <c r="AH217" s="69"/>
      <c r="AI217" s="89"/>
      <c r="AJ217" s="89"/>
      <c r="AK217" s="89"/>
      <c r="AL217" s="89"/>
      <c r="AM217" s="89"/>
      <c r="AN217" s="89"/>
      <c r="AO217" s="89"/>
      <c r="AP217" s="89"/>
      <c r="AQ217" s="89"/>
      <c r="AR217" s="89"/>
      <c r="AS217" s="89"/>
      <c r="AT217" s="89"/>
    </row>
    <row r="218" spans="1:46" s="30" customFormat="1">
      <c r="A218" s="33"/>
      <c r="B218" s="33"/>
      <c r="C218" s="33"/>
      <c r="D218" s="33"/>
      <c r="E218" s="33"/>
      <c r="K218" s="81"/>
      <c r="L218" s="81"/>
      <c r="M218" s="81"/>
      <c r="N218" s="89"/>
      <c r="O218" s="89"/>
      <c r="P218" s="89"/>
      <c r="Q218" s="89"/>
      <c r="R218" s="89"/>
      <c r="S218" s="89"/>
      <c r="T218" s="89"/>
      <c r="U218" s="89"/>
      <c r="V218" s="224">
        <f t="shared" si="15"/>
        <v>27</v>
      </c>
      <c r="W218" s="224">
        <f t="shared" si="18"/>
        <v>1.3000000000000005</v>
      </c>
      <c r="X218" s="69"/>
      <c r="Y218" s="69"/>
      <c r="Z218" s="69"/>
      <c r="AA218" s="69"/>
      <c r="AB218" s="69"/>
      <c r="AC218" s="69"/>
      <c r="AD218" s="69"/>
      <c r="AE218" s="69"/>
      <c r="AF218" s="69"/>
      <c r="AG218" s="69"/>
      <c r="AH218" s="69"/>
      <c r="AI218" s="89"/>
      <c r="AJ218" s="89"/>
      <c r="AK218" s="89"/>
      <c r="AL218" s="89"/>
      <c r="AM218" s="89"/>
      <c r="AN218" s="89"/>
      <c r="AO218" s="89"/>
      <c r="AP218" s="89"/>
      <c r="AQ218" s="89"/>
      <c r="AR218" s="89"/>
      <c r="AS218" s="89"/>
      <c r="AT218" s="89"/>
    </row>
    <row r="219" spans="1:46" s="30" customFormat="1">
      <c r="A219" s="33"/>
      <c r="B219" s="33"/>
      <c r="C219" s="33"/>
      <c r="D219" s="33"/>
      <c r="E219" s="33"/>
      <c r="K219" s="81"/>
      <c r="L219" s="81"/>
      <c r="M219" s="81"/>
      <c r="N219" s="89"/>
      <c r="O219" s="89"/>
      <c r="P219" s="89"/>
      <c r="Q219" s="89"/>
      <c r="R219" s="89"/>
      <c r="S219" s="89"/>
      <c r="T219" s="89"/>
      <c r="U219" s="89"/>
      <c r="V219" s="69"/>
      <c r="W219" s="69"/>
      <c r="X219" s="69"/>
      <c r="Y219" s="69"/>
      <c r="Z219" s="69"/>
      <c r="AA219" s="69"/>
      <c r="AB219" s="69"/>
      <c r="AC219" s="69"/>
      <c r="AD219" s="69"/>
      <c r="AE219" s="69"/>
      <c r="AF219" s="69"/>
      <c r="AG219" s="69"/>
      <c r="AH219" s="69"/>
      <c r="AI219" s="89"/>
      <c r="AJ219" s="89"/>
      <c r="AK219" s="89"/>
      <c r="AL219" s="89"/>
      <c r="AM219" s="89"/>
      <c r="AN219" s="89"/>
      <c r="AO219" s="89"/>
      <c r="AP219" s="89"/>
      <c r="AQ219" s="89"/>
      <c r="AR219" s="89"/>
      <c r="AS219" s="89"/>
      <c r="AT219" s="89"/>
    </row>
    <row r="220" spans="1:46" s="30" customFormat="1">
      <c r="A220" s="33"/>
      <c r="B220" s="33"/>
      <c r="C220" s="33"/>
      <c r="D220" s="33"/>
      <c r="E220" s="33"/>
      <c r="K220" s="81"/>
      <c r="L220" s="81"/>
      <c r="M220" s="81"/>
      <c r="N220" s="89"/>
      <c r="O220" s="89"/>
      <c r="P220" s="89"/>
      <c r="Q220" s="89"/>
      <c r="R220" s="89"/>
      <c r="S220" s="89"/>
      <c r="T220" s="89"/>
      <c r="U220" s="89"/>
      <c r="V220" s="69"/>
      <c r="W220" s="69"/>
      <c r="X220" s="69"/>
      <c r="Y220" s="69"/>
      <c r="Z220" s="69"/>
      <c r="AA220" s="69"/>
      <c r="AB220" s="69"/>
      <c r="AC220" s="69"/>
      <c r="AD220" s="69"/>
      <c r="AE220" s="69"/>
      <c r="AF220" s="69"/>
      <c r="AG220" s="69"/>
      <c r="AH220" s="69"/>
      <c r="AI220" s="89"/>
      <c r="AJ220" s="89"/>
      <c r="AK220" s="89"/>
      <c r="AL220" s="89"/>
      <c r="AM220" s="89"/>
      <c r="AN220" s="89"/>
      <c r="AO220" s="89"/>
      <c r="AP220" s="89"/>
      <c r="AQ220" s="89"/>
      <c r="AR220" s="89"/>
      <c r="AS220" s="89"/>
      <c r="AT220" s="89"/>
    </row>
    <row r="221" spans="1:46" s="30" customFormat="1">
      <c r="A221" s="33"/>
      <c r="B221" s="33"/>
      <c r="C221" s="33"/>
      <c r="D221" s="33"/>
      <c r="E221" s="33"/>
      <c r="K221" s="81"/>
      <c r="L221" s="81"/>
      <c r="M221" s="81"/>
      <c r="N221" s="89"/>
      <c r="O221" s="89"/>
      <c r="P221" s="89"/>
      <c r="Q221" s="89"/>
      <c r="R221" s="89"/>
      <c r="S221" s="89"/>
      <c r="T221" s="89"/>
      <c r="U221" s="89"/>
      <c r="V221" s="69"/>
      <c r="W221" s="69"/>
      <c r="X221" s="69"/>
      <c r="Y221" s="69"/>
      <c r="Z221" s="69"/>
      <c r="AA221" s="69"/>
      <c r="AB221" s="69"/>
      <c r="AC221" s="69"/>
      <c r="AD221" s="69"/>
      <c r="AE221" s="69"/>
      <c r="AF221" s="69"/>
      <c r="AG221" s="69"/>
      <c r="AH221" s="69"/>
      <c r="AI221" s="89"/>
      <c r="AJ221" s="89"/>
      <c r="AK221" s="89"/>
      <c r="AL221" s="89"/>
      <c r="AM221" s="89"/>
      <c r="AN221" s="89"/>
      <c r="AO221" s="89"/>
      <c r="AP221" s="89"/>
      <c r="AQ221" s="89"/>
      <c r="AR221" s="89"/>
      <c r="AS221" s="89"/>
      <c r="AT221" s="89"/>
    </row>
    <row r="222" spans="1:46" s="30" customFormat="1">
      <c r="A222" s="33"/>
      <c r="B222" s="33"/>
      <c r="C222" s="33"/>
      <c r="D222" s="33"/>
      <c r="E222" s="33"/>
      <c r="K222" s="81"/>
      <c r="L222" s="81"/>
      <c r="M222" s="81"/>
      <c r="N222" s="89"/>
      <c r="O222" s="89"/>
      <c r="P222" s="89"/>
      <c r="Q222" s="89"/>
      <c r="R222" s="89"/>
      <c r="S222" s="89"/>
      <c r="T222" s="89"/>
      <c r="U222" s="89"/>
      <c r="V222" s="69"/>
      <c r="W222" s="69"/>
      <c r="X222" s="69"/>
      <c r="Y222" s="69"/>
      <c r="Z222" s="69"/>
      <c r="AA222" s="69"/>
      <c r="AB222" s="69"/>
      <c r="AC222" s="69"/>
      <c r="AD222" s="69"/>
      <c r="AE222" s="69"/>
      <c r="AF222" s="69"/>
      <c r="AG222" s="69"/>
      <c r="AH222" s="69"/>
      <c r="AI222" s="89"/>
      <c r="AJ222" s="89"/>
      <c r="AK222" s="89"/>
      <c r="AL222" s="89"/>
      <c r="AM222" s="89"/>
      <c r="AN222" s="89"/>
      <c r="AO222" s="89"/>
      <c r="AP222" s="89"/>
      <c r="AQ222" s="89"/>
      <c r="AR222" s="89"/>
      <c r="AS222" s="89"/>
      <c r="AT222" s="89"/>
    </row>
  </sheetData>
  <sheetProtection formatCells="0" formatColumns="0" formatRows="0"/>
  <mergeCells count="3">
    <mergeCell ref="D9:E9"/>
    <mergeCell ref="D10:E10"/>
    <mergeCell ref="F103:I107"/>
  </mergeCells>
  <conditionalFormatting sqref="F23:F29">
    <cfRule type="expression" dxfId="1971" priority="8" stopIfTrue="1">
      <formula>"&gt;0"</formula>
    </cfRule>
    <cfRule type="containsText" dxfId="1970" priority="10" stopIfTrue="1" operator="containsText" text="ERROR">
      <formula>NOT(ISERROR(SEARCH("ERROR",F23)))</formula>
    </cfRule>
  </conditionalFormatting>
  <conditionalFormatting sqref="F16:F19">
    <cfRule type="expression" dxfId="1969" priority="9">
      <formula>3</formula>
    </cfRule>
  </conditionalFormatting>
  <conditionalFormatting sqref="C120:K131">
    <cfRule type="expression" dxfId="1968" priority="1" stopIfTrue="1">
      <formula>$A$119=FALSE</formula>
    </cfRule>
  </conditionalFormatting>
  <pageMargins left="0.7" right="0.16" top="0.14000000000000001" bottom="0.04" header="7.0000000000000007E-2" footer="0.2"/>
  <pageSetup scale="56" orientation="landscape" r:id="rId1"/>
  <rowBreaks count="1" manualBreakCount="1">
    <brk id="118" max="10" man="1"/>
  </rowBreaks>
  <ignoredErrors>
    <ignoredError sqref="C34:C4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647172" r:id="rId4" name="Drop Down 4">
              <controlPr defaultSize="0" autoLine="0" autoPict="0">
                <anchor moveWithCells="1">
                  <from>
                    <xdr:col>3</xdr:col>
                    <xdr:colOff>0</xdr:colOff>
                    <xdr:row>16</xdr:row>
                    <xdr:rowOff>0</xdr:rowOff>
                  </from>
                  <to>
                    <xdr:col>4</xdr:col>
                    <xdr:colOff>390525</xdr:colOff>
                    <xdr:row>17</xdr:row>
                    <xdr:rowOff>0</xdr:rowOff>
                  </to>
                </anchor>
              </controlPr>
            </control>
          </mc:Choice>
        </mc:AlternateContent>
        <mc:AlternateContent xmlns:mc="http://schemas.openxmlformats.org/markup-compatibility/2006">
          <mc:Choice Requires="x14">
            <control shapeId="647173" r:id="rId5" name="Drop Down 5">
              <controlPr defaultSize="0" autoLine="0" autoPict="0">
                <anchor moveWithCells="1">
                  <from>
                    <xdr:col>3</xdr:col>
                    <xdr:colOff>0</xdr:colOff>
                    <xdr:row>17</xdr:row>
                    <xdr:rowOff>0</xdr:rowOff>
                  </from>
                  <to>
                    <xdr:col>4</xdr:col>
                    <xdr:colOff>390525</xdr:colOff>
                    <xdr:row>18</xdr:row>
                    <xdr:rowOff>0</xdr:rowOff>
                  </to>
                </anchor>
              </controlPr>
            </control>
          </mc:Choice>
        </mc:AlternateContent>
        <mc:AlternateContent xmlns:mc="http://schemas.openxmlformats.org/markup-compatibility/2006">
          <mc:Choice Requires="x14">
            <control shapeId="647174" r:id="rId6" name="Drop Down 6">
              <controlPr defaultSize="0" autoLine="0" autoPict="0">
                <anchor moveWithCells="1">
                  <from>
                    <xdr:col>3</xdr:col>
                    <xdr:colOff>0</xdr:colOff>
                    <xdr:row>17</xdr:row>
                    <xdr:rowOff>171450</xdr:rowOff>
                  </from>
                  <to>
                    <xdr:col>4</xdr:col>
                    <xdr:colOff>390525</xdr:colOff>
                    <xdr:row>18</xdr:row>
                    <xdr:rowOff>171450</xdr:rowOff>
                  </to>
                </anchor>
              </controlPr>
            </control>
          </mc:Choice>
        </mc:AlternateContent>
        <mc:AlternateContent xmlns:mc="http://schemas.openxmlformats.org/markup-compatibility/2006">
          <mc:Choice Requires="x14">
            <control shapeId="647175" r:id="rId7" name="Drop Down 7">
              <controlPr defaultSize="0" autoLine="0" autoPict="0">
                <anchor moveWithCells="1">
                  <from>
                    <xdr:col>3</xdr:col>
                    <xdr:colOff>0</xdr:colOff>
                    <xdr:row>15</xdr:row>
                    <xdr:rowOff>9525</xdr:rowOff>
                  </from>
                  <to>
                    <xdr:col>4</xdr:col>
                    <xdr:colOff>390525</xdr:colOff>
                    <xdr:row>16</xdr:row>
                    <xdr:rowOff>9525</xdr:rowOff>
                  </to>
                </anchor>
              </controlPr>
            </control>
          </mc:Choice>
        </mc:AlternateContent>
        <mc:AlternateContent xmlns:mc="http://schemas.openxmlformats.org/markup-compatibility/2006">
          <mc:Choice Requires="x14">
            <control shapeId="647176" r:id="rId8" name="Drop Down 8">
              <controlPr defaultSize="0" autoLine="0" autoPict="0">
                <anchor moveWithCells="1">
                  <from>
                    <xdr:col>3</xdr:col>
                    <xdr:colOff>0</xdr:colOff>
                    <xdr:row>22</xdr:row>
                    <xdr:rowOff>9525</xdr:rowOff>
                  </from>
                  <to>
                    <xdr:col>4</xdr:col>
                    <xdr:colOff>390525</xdr:colOff>
                    <xdr:row>23</xdr:row>
                    <xdr:rowOff>9525</xdr:rowOff>
                  </to>
                </anchor>
              </controlPr>
            </control>
          </mc:Choice>
        </mc:AlternateContent>
        <mc:AlternateContent xmlns:mc="http://schemas.openxmlformats.org/markup-compatibility/2006">
          <mc:Choice Requires="x14">
            <control shapeId="647183" r:id="rId9" name="Drop Down 15">
              <controlPr defaultSize="0" autoLine="0" autoPict="0">
                <anchor moveWithCells="1">
                  <from>
                    <xdr:col>2</xdr:col>
                    <xdr:colOff>3743325</xdr:colOff>
                    <xdr:row>33</xdr:row>
                    <xdr:rowOff>9525</xdr:rowOff>
                  </from>
                  <to>
                    <xdr:col>4</xdr:col>
                    <xdr:colOff>333375</xdr:colOff>
                    <xdr:row>34</xdr:row>
                    <xdr:rowOff>9525</xdr:rowOff>
                  </to>
                </anchor>
              </controlPr>
            </control>
          </mc:Choice>
        </mc:AlternateContent>
        <mc:AlternateContent xmlns:mc="http://schemas.openxmlformats.org/markup-compatibility/2006">
          <mc:Choice Requires="x14">
            <control shapeId="647184" r:id="rId10" name="Drop Down 16">
              <controlPr defaultSize="0" autoLine="0" autoPict="0">
                <anchor moveWithCells="1">
                  <from>
                    <xdr:col>2</xdr:col>
                    <xdr:colOff>3743325</xdr:colOff>
                    <xdr:row>34</xdr:row>
                    <xdr:rowOff>0</xdr:rowOff>
                  </from>
                  <to>
                    <xdr:col>4</xdr:col>
                    <xdr:colOff>333375</xdr:colOff>
                    <xdr:row>35</xdr:row>
                    <xdr:rowOff>0</xdr:rowOff>
                  </to>
                </anchor>
              </controlPr>
            </control>
          </mc:Choice>
        </mc:AlternateContent>
        <mc:AlternateContent xmlns:mc="http://schemas.openxmlformats.org/markup-compatibility/2006">
          <mc:Choice Requires="x14">
            <control shapeId="647185" r:id="rId11" name="Drop Down 17">
              <controlPr defaultSize="0" autoLine="0" autoPict="0">
                <anchor moveWithCells="1">
                  <from>
                    <xdr:col>2</xdr:col>
                    <xdr:colOff>3743325</xdr:colOff>
                    <xdr:row>35</xdr:row>
                    <xdr:rowOff>0</xdr:rowOff>
                  </from>
                  <to>
                    <xdr:col>4</xdr:col>
                    <xdr:colOff>333375</xdr:colOff>
                    <xdr:row>36</xdr:row>
                    <xdr:rowOff>0</xdr:rowOff>
                  </to>
                </anchor>
              </controlPr>
            </control>
          </mc:Choice>
        </mc:AlternateContent>
        <mc:AlternateContent xmlns:mc="http://schemas.openxmlformats.org/markup-compatibility/2006">
          <mc:Choice Requires="x14">
            <control shapeId="647186" r:id="rId12" name="Drop Down 18">
              <controlPr defaultSize="0" autoLine="0" autoPict="0">
                <anchor moveWithCells="1">
                  <from>
                    <xdr:col>2</xdr:col>
                    <xdr:colOff>3743325</xdr:colOff>
                    <xdr:row>36</xdr:row>
                    <xdr:rowOff>0</xdr:rowOff>
                  </from>
                  <to>
                    <xdr:col>4</xdr:col>
                    <xdr:colOff>333375</xdr:colOff>
                    <xdr:row>37</xdr:row>
                    <xdr:rowOff>0</xdr:rowOff>
                  </to>
                </anchor>
              </controlPr>
            </control>
          </mc:Choice>
        </mc:AlternateContent>
        <mc:AlternateContent xmlns:mc="http://schemas.openxmlformats.org/markup-compatibility/2006">
          <mc:Choice Requires="x14">
            <control shapeId="647187" r:id="rId13" name="Drop Down 19">
              <controlPr defaultSize="0" autoLine="0" autoPict="0">
                <anchor moveWithCells="1">
                  <from>
                    <xdr:col>2</xdr:col>
                    <xdr:colOff>3743325</xdr:colOff>
                    <xdr:row>36</xdr:row>
                    <xdr:rowOff>180975</xdr:rowOff>
                  </from>
                  <to>
                    <xdr:col>4</xdr:col>
                    <xdr:colOff>333375</xdr:colOff>
                    <xdr:row>37</xdr:row>
                    <xdr:rowOff>180975</xdr:rowOff>
                  </to>
                </anchor>
              </controlPr>
            </control>
          </mc:Choice>
        </mc:AlternateContent>
        <mc:AlternateContent xmlns:mc="http://schemas.openxmlformats.org/markup-compatibility/2006">
          <mc:Choice Requires="x14">
            <control shapeId="647188" r:id="rId14" name="Drop Down 20">
              <controlPr defaultSize="0" autoLine="0" autoPict="0">
                <anchor moveWithCells="1">
                  <from>
                    <xdr:col>2</xdr:col>
                    <xdr:colOff>3743325</xdr:colOff>
                    <xdr:row>37</xdr:row>
                    <xdr:rowOff>180975</xdr:rowOff>
                  </from>
                  <to>
                    <xdr:col>4</xdr:col>
                    <xdr:colOff>333375</xdr:colOff>
                    <xdr:row>38</xdr:row>
                    <xdr:rowOff>180975</xdr:rowOff>
                  </to>
                </anchor>
              </controlPr>
            </control>
          </mc:Choice>
        </mc:AlternateContent>
        <mc:AlternateContent xmlns:mc="http://schemas.openxmlformats.org/markup-compatibility/2006">
          <mc:Choice Requires="x14">
            <control shapeId="647233" r:id="rId15" name="Drop Down 65">
              <controlPr defaultSize="0" autoLine="0" autoPict="0">
                <anchor moveWithCells="1">
                  <from>
                    <xdr:col>2</xdr:col>
                    <xdr:colOff>3514725</xdr:colOff>
                    <xdr:row>110</xdr:row>
                    <xdr:rowOff>0</xdr:rowOff>
                  </from>
                  <to>
                    <xdr:col>4</xdr:col>
                    <xdr:colOff>466725</xdr:colOff>
                    <xdr:row>111</xdr:row>
                    <xdr:rowOff>28575</xdr:rowOff>
                  </to>
                </anchor>
              </controlPr>
            </control>
          </mc:Choice>
        </mc:AlternateContent>
        <mc:AlternateContent xmlns:mc="http://schemas.openxmlformats.org/markup-compatibility/2006">
          <mc:Choice Requires="x14">
            <control shapeId="647234" r:id="rId16" name="Drop Down 66">
              <controlPr defaultSize="0" autoLine="0" autoPict="0">
                <anchor moveWithCells="1">
                  <from>
                    <xdr:col>3</xdr:col>
                    <xdr:colOff>0</xdr:colOff>
                    <xdr:row>23</xdr:row>
                    <xdr:rowOff>0</xdr:rowOff>
                  </from>
                  <to>
                    <xdr:col>4</xdr:col>
                    <xdr:colOff>390525</xdr:colOff>
                    <xdr:row>24</xdr:row>
                    <xdr:rowOff>0</xdr:rowOff>
                  </to>
                </anchor>
              </controlPr>
            </control>
          </mc:Choice>
        </mc:AlternateContent>
        <mc:AlternateContent xmlns:mc="http://schemas.openxmlformats.org/markup-compatibility/2006">
          <mc:Choice Requires="x14">
            <control shapeId="647235" r:id="rId17" name="Drop Down 67">
              <controlPr defaultSize="0" autoLine="0" autoPict="0">
                <anchor moveWithCells="1">
                  <from>
                    <xdr:col>3</xdr:col>
                    <xdr:colOff>0</xdr:colOff>
                    <xdr:row>23</xdr:row>
                    <xdr:rowOff>180975</xdr:rowOff>
                  </from>
                  <to>
                    <xdr:col>4</xdr:col>
                    <xdr:colOff>390525</xdr:colOff>
                    <xdr:row>24</xdr:row>
                    <xdr:rowOff>180975</xdr:rowOff>
                  </to>
                </anchor>
              </controlPr>
            </control>
          </mc:Choice>
        </mc:AlternateContent>
        <mc:AlternateContent xmlns:mc="http://schemas.openxmlformats.org/markup-compatibility/2006">
          <mc:Choice Requires="x14">
            <control shapeId="647236" r:id="rId18" name="Drop Down 68">
              <controlPr defaultSize="0" autoLine="0" autoPict="0">
                <anchor moveWithCells="1">
                  <from>
                    <xdr:col>3</xdr:col>
                    <xdr:colOff>0</xdr:colOff>
                    <xdr:row>24</xdr:row>
                    <xdr:rowOff>180975</xdr:rowOff>
                  </from>
                  <to>
                    <xdr:col>4</xdr:col>
                    <xdr:colOff>390525</xdr:colOff>
                    <xdr:row>25</xdr:row>
                    <xdr:rowOff>180975</xdr:rowOff>
                  </to>
                </anchor>
              </controlPr>
            </control>
          </mc:Choice>
        </mc:AlternateContent>
        <mc:AlternateContent xmlns:mc="http://schemas.openxmlformats.org/markup-compatibility/2006">
          <mc:Choice Requires="x14">
            <control shapeId="647237" r:id="rId19" name="Drop Down 69">
              <controlPr defaultSize="0" autoLine="0" autoPict="0">
                <anchor moveWithCells="1">
                  <from>
                    <xdr:col>3</xdr:col>
                    <xdr:colOff>0</xdr:colOff>
                    <xdr:row>25</xdr:row>
                    <xdr:rowOff>180975</xdr:rowOff>
                  </from>
                  <to>
                    <xdr:col>4</xdr:col>
                    <xdr:colOff>390525</xdr:colOff>
                    <xdr:row>26</xdr:row>
                    <xdr:rowOff>180975</xdr:rowOff>
                  </to>
                </anchor>
              </controlPr>
            </control>
          </mc:Choice>
        </mc:AlternateContent>
        <mc:AlternateContent xmlns:mc="http://schemas.openxmlformats.org/markup-compatibility/2006">
          <mc:Choice Requires="x14">
            <control shapeId="647238" r:id="rId20" name="Drop Down 70">
              <controlPr defaultSize="0" autoLine="0" autoPict="0">
                <anchor moveWithCells="1">
                  <from>
                    <xdr:col>3</xdr:col>
                    <xdr:colOff>0</xdr:colOff>
                    <xdr:row>26</xdr:row>
                    <xdr:rowOff>180975</xdr:rowOff>
                  </from>
                  <to>
                    <xdr:col>4</xdr:col>
                    <xdr:colOff>390525</xdr:colOff>
                    <xdr:row>27</xdr:row>
                    <xdr:rowOff>180975</xdr:rowOff>
                  </to>
                </anchor>
              </controlPr>
            </control>
          </mc:Choice>
        </mc:AlternateContent>
        <mc:AlternateContent xmlns:mc="http://schemas.openxmlformats.org/markup-compatibility/2006">
          <mc:Choice Requires="x14">
            <control shapeId="647239" r:id="rId21" name="Drop Down 71">
              <controlPr defaultSize="0" autoLine="0" autoPict="0">
                <anchor moveWithCells="1">
                  <from>
                    <xdr:col>3</xdr:col>
                    <xdr:colOff>0</xdr:colOff>
                    <xdr:row>27</xdr:row>
                    <xdr:rowOff>180975</xdr:rowOff>
                  </from>
                  <to>
                    <xdr:col>4</xdr:col>
                    <xdr:colOff>390525</xdr:colOff>
                    <xdr:row>28</xdr:row>
                    <xdr:rowOff>180975</xdr:rowOff>
                  </to>
                </anchor>
              </controlPr>
            </control>
          </mc:Choice>
        </mc:AlternateContent>
        <mc:AlternateContent xmlns:mc="http://schemas.openxmlformats.org/markup-compatibility/2006">
          <mc:Choice Requires="x14">
            <control shapeId="647245" r:id="rId22" name="Drop Down 77">
              <controlPr defaultSize="0" autoLine="0" autoPict="0">
                <anchor moveWithCells="1">
                  <from>
                    <xdr:col>2</xdr:col>
                    <xdr:colOff>3743325</xdr:colOff>
                    <xdr:row>38</xdr:row>
                    <xdr:rowOff>180975</xdr:rowOff>
                  </from>
                  <to>
                    <xdr:col>4</xdr:col>
                    <xdr:colOff>333375</xdr:colOff>
                    <xdr:row>39</xdr:row>
                    <xdr:rowOff>180975</xdr:rowOff>
                  </to>
                </anchor>
              </controlPr>
            </control>
          </mc:Choice>
        </mc:AlternateContent>
        <mc:AlternateContent xmlns:mc="http://schemas.openxmlformats.org/markup-compatibility/2006">
          <mc:Choice Requires="x14">
            <control shapeId="647246" r:id="rId23" name="Drop Down 78">
              <controlPr defaultSize="0" autoLine="0" autoPict="0">
                <anchor moveWithCells="1">
                  <from>
                    <xdr:col>3</xdr:col>
                    <xdr:colOff>657225</xdr:colOff>
                    <xdr:row>105</xdr:row>
                    <xdr:rowOff>0</xdr:rowOff>
                  </from>
                  <to>
                    <xdr:col>4</xdr:col>
                    <xdr:colOff>400050</xdr:colOff>
                    <xdr:row>106</xdr:row>
                    <xdr:rowOff>19050</xdr:rowOff>
                  </to>
                </anchor>
              </controlPr>
            </control>
          </mc:Choice>
        </mc:AlternateContent>
        <mc:AlternateContent xmlns:mc="http://schemas.openxmlformats.org/markup-compatibility/2006">
          <mc:Choice Requires="x14">
            <control shapeId="647249" r:id="rId24" name="Drop Down 81">
              <controlPr defaultSize="0" autoLine="0" autoPict="0">
                <anchor moveWithCells="1">
                  <from>
                    <xdr:col>3</xdr:col>
                    <xdr:colOff>657225</xdr:colOff>
                    <xdr:row>96</xdr:row>
                    <xdr:rowOff>9525</xdr:rowOff>
                  </from>
                  <to>
                    <xdr:col>4</xdr:col>
                    <xdr:colOff>400050</xdr:colOff>
                    <xdr:row>97</xdr:row>
                    <xdr:rowOff>28575</xdr:rowOff>
                  </to>
                </anchor>
              </controlPr>
            </control>
          </mc:Choice>
        </mc:AlternateContent>
        <mc:AlternateContent xmlns:mc="http://schemas.openxmlformats.org/markup-compatibility/2006">
          <mc:Choice Requires="x14">
            <control shapeId="647250" r:id="rId25" name="Drop Down 82">
              <controlPr defaultSize="0" autoLine="0" autoPict="0">
                <anchor moveWithCells="1">
                  <from>
                    <xdr:col>3</xdr:col>
                    <xdr:colOff>657225</xdr:colOff>
                    <xdr:row>97</xdr:row>
                    <xdr:rowOff>9525</xdr:rowOff>
                  </from>
                  <to>
                    <xdr:col>4</xdr:col>
                    <xdr:colOff>400050</xdr:colOff>
                    <xdr:row>98</xdr:row>
                    <xdr:rowOff>28575</xdr:rowOff>
                  </to>
                </anchor>
              </controlPr>
            </control>
          </mc:Choice>
        </mc:AlternateContent>
        <mc:AlternateContent xmlns:mc="http://schemas.openxmlformats.org/markup-compatibility/2006">
          <mc:Choice Requires="x14">
            <control shapeId="647251" r:id="rId26" name="Drop Down 83">
              <controlPr defaultSize="0" autoLine="0" autoPict="0">
                <anchor moveWithCells="1">
                  <from>
                    <xdr:col>3</xdr:col>
                    <xdr:colOff>657225</xdr:colOff>
                    <xdr:row>98</xdr:row>
                    <xdr:rowOff>19050</xdr:rowOff>
                  </from>
                  <to>
                    <xdr:col>4</xdr:col>
                    <xdr:colOff>400050</xdr:colOff>
                    <xdr:row>99</xdr:row>
                    <xdr:rowOff>38100</xdr:rowOff>
                  </to>
                </anchor>
              </controlPr>
            </control>
          </mc:Choice>
        </mc:AlternateContent>
        <mc:AlternateContent xmlns:mc="http://schemas.openxmlformats.org/markup-compatibility/2006">
          <mc:Choice Requires="x14">
            <control shapeId="647253" r:id="rId27" name="Drop Down 85">
              <controlPr defaultSize="0" autoLine="0" autoPict="0">
                <anchor moveWithCells="1">
                  <from>
                    <xdr:col>3</xdr:col>
                    <xdr:colOff>657225</xdr:colOff>
                    <xdr:row>100</xdr:row>
                    <xdr:rowOff>19050</xdr:rowOff>
                  </from>
                  <to>
                    <xdr:col>4</xdr:col>
                    <xdr:colOff>400050</xdr:colOff>
                    <xdr:row>101</xdr:row>
                    <xdr:rowOff>38100</xdr:rowOff>
                  </to>
                </anchor>
              </controlPr>
            </control>
          </mc:Choice>
        </mc:AlternateContent>
        <mc:AlternateContent xmlns:mc="http://schemas.openxmlformats.org/markup-compatibility/2006">
          <mc:Choice Requires="x14">
            <control shapeId="647252" r:id="rId28" name="Drop Down 84">
              <controlPr defaultSize="0" autoLine="0" autoPict="0">
                <anchor moveWithCells="1">
                  <from>
                    <xdr:col>3</xdr:col>
                    <xdr:colOff>657225</xdr:colOff>
                    <xdr:row>99</xdr:row>
                    <xdr:rowOff>28575</xdr:rowOff>
                  </from>
                  <to>
                    <xdr:col>4</xdr:col>
                    <xdr:colOff>400050</xdr:colOff>
                    <xdr:row>100</xdr:row>
                    <xdr:rowOff>47625</xdr:rowOff>
                  </to>
                </anchor>
              </controlPr>
            </control>
          </mc:Choice>
        </mc:AlternateContent>
        <mc:AlternateContent xmlns:mc="http://schemas.openxmlformats.org/markup-compatibility/2006">
          <mc:Choice Requires="x14">
            <control shapeId="647255" r:id="rId29" name="Drop Down 87">
              <controlPr defaultSize="0" autoLine="0" autoPict="0">
                <anchor moveWithCells="1">
                  <from>
                    <xdr:col>2</xdr:col>
                    <xdr:colOff>3514725</xdr:colOff>
                    <xdr:row>111</xdr:row>
                    <xdr:rowOff>28575</xdr:rowOff>
                  </from>
                  <to>
                    <xdr:col>4</xdr:col>
                    <xdr:colOff>466725</xdr:colOff>
                    <xdr:row>112</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0" tint="-0.499984740745262"/>
  </sheetPr>
  <dimension ref="B2:N24"/>
  <sheetViews>
    <sheetView zoomScale="90" zoomScaleNormal="90" workbookViewId="0"/>
  </sheetViews>
  <sheetFormatPr defaultRowHeight="15"/>
  <cols>
    <col min="1" max="1" width="1.85546875" style="29" customWidth="1"/>
    <col min="2" max="2" width="62" style="29" customWidth="1"/>
    <col min="3" max="13" width="14.5703125" style="29" customWidth="1"/>
    <col min="14" max="16384" width="9.140625" style="29"/>
  </cols>
  <sheetData>
    <row r="2" spans="2:14" ht="18">
      <c r="B2" s="42" t="str">
        <f>Setup!B5</f>
        <v>Product Costing &amp; Financial Performance Tool</v>
      </c>
      <c r="C2" s="43"/>
    </row>
    <row r="3" spans="2:14">
      <c r="C3" s="43"/>
    </row>
    <row r="4" spans="2:14">
      <c r="B4" s="44" t="s">
        <v>248</v>
      </c>
    </row>
    <row r="5" spans="2:14">
      <c r="F5" s="80">
        <f>Setup!$D$10</f>
        <v>11</v>
      </c>
      <c r="G5" s="80">
        <f>Setup!$D$10</f>
        <v>11</v>
      </c>
      <c r="H5" s="80">
        <f>Setup!$D$10</f>
        <v>11</v>
      </c>
      <c r="I5" s="80">
        <f>Setup!$D$10</f>
        <v>11</v>
      </c>
      <c r="J5" s="80">
        <f>Setup!$D$10</f>
        <v>11</v>
      </c>
      <c r="K5" s="80">
        <f>Setup!$D$10</f>
        <v>11</v>
      </c>
      <c r="L5" s="80">
        <f>Setup!$D$10</f>
        <v>11</v>
      </c>
      <c r="M5" s="80">
        <f>Setup!$D$10</f>
        <v>11</v>
      </c>
    </row>
    <row r="6" spans="2:14">
      <c r="B6" s="318" t="s">
        <v>78</v>
      </c>
      <c r="C6" s="105">
        <f>Setup!D9</f>
        <v>2011</v>
      </c>
      <c r="D6" s="105">
        <f>C6+1</f>
        <v>2012</v>
      </c>
      <c r="E6" s="105">
        <f t="shared" ref="E6:M6" si="0">D6+1</f>
        <v>2013</v>
      </c>
      <c r="F6" s="105">
        <f t="shared" si="0"/>
        <v>2014</v>
      </c>
      <c r="G6" s="105">
        <f t="shared" si="0"/>
        <v>2015</v>
      </c>
      <c r="H6" s="105">
        <f t="shared" si="0"/>
        <v>2016</v>
      </c>
      <c r="I6" s="105">
        <f t="shared" si="0"/>
        <v>2017</v>
      </c>
      <c r="J6" s="105">
        <f t="shared" si="0"/>
        <v>2018</v>
      </c>
      <c r="K6" s="105">
        <f t="shared" si="0"/>
        <v>2019</v>
      </c>
      <c r="L6" s="105">
        <f t="shared" si="0"/>
        <v>2020</v>
      </c>
      <c r="M6" s="105">
        <f t="shared" si="0"/>
        <v>2021</v>
      </c>
      <c r="N6" s="80"/>
    </row>
    <row r="7" spans="2:14">
      <c r="B7" s="319" t="s">
        <v>205</v>
      </c>
      <c r="C7" s="106">
        <f>C9+C10+C11</f>
        <v>0</v>
      </c>
      <c r="D7" s="106">
        <f t="shared" ref="D7:M7" si="1">D9+D10+D11</f>
        <v>0</v>
      </c>
      <c r="E7" s="106">
        <f t="shared" si="1"/>
        <v>0</v>
      </c>
      <c r="F7" s="106">
        <f t="shared" si="1"/>
        <v>0</v>
      </c>
      <c r="G7" s="106">
        <f t="shared" si="1"/>
        <v>0</v>
      </c>
      <c r="H7" s="106">
        <f t="shared" si="1"/>
        <v>0</v>
      </c>
      <c r="I7" s="106">
        <f>I9+I10+I11</f>
        <v>0</v>
      </c>
      <c r="J7" s="106">
        <f>J9+J10+J11</f>
        <v>0</v>
      </c>
      <c r="K7" s="106">
        <f t="shared" si="1"/>
        <v>0</v>
      </c>
      <c r="L7" s="106">
        <f t="shared" si="1"/>
        <v>0</v>
      </c>
      <c r="M7" s="106">
        <f t="shared" si="1"/>
        <v>0</v>
      </c>
    </row>
    <row r="8" spans="2:14" s="72" customFormat="1">
      <c r="B8" s="472" t="s">
        <v>206</v>
      </c>
      <c r="C8" s="314"/>
      <c r="D8" s="314"/>
      <c r="E8" s="314"/>
      <c r="F8" s="314"/>
      <c r="G8" s="314"/>
      <c r="H8" s="314"/>
      <c r="I8" s="314"/>
      <c r="J8" s="314"/>
      <c r="K8" s="314"/>
      <c r="L8" s="314"/>
      <c r="M8" s="314"/>
    </row>
    <row r="9" spans="2:14">
      <c r="B9" s="473" t="s">
        <v>187</v>
      </c>
      <c r="C9" s="315"/>
      <c r="D9" s="315"/>
      <c r="E9" s="315"/>
      <c r="F9" s="315"/>
      <c r="G9" s="315"/>
      <c r="H9" s="315"/>
      <c r="I9" s="315"/>
      <c r="J9" s="315"/>
      <c r="K9" s="315"/>
      <c r="L9" s="315"/>
      <c r="M9" s="315"/>
    </row>
    <row r="10" spans="2:14">
      <c r="B10" s="474" t="s">
        <v>188</v>
      </c>
      <c r="C10" s="315"/>
      <c r="D10" s="315"/>
      <c r="E10" s="315"/>
      <c r="F10" s="315"/>
      <c r="G10" s="315"/>
      <c r="H10" s="315"/>
      <c r="I10" s="315"/>
      <c r="J10" s="315"/>
      <c r="K10" s="315"/>
      <c r="L10" s="315"/>
      <c r="M10" s="315"/>
    </row>
    <row r="11" spans="2:14">
      <c r="B11" s="320" t="s">
        <v>79</v>
      </c>
      <c r="C11" s="107">
        <f t="shared" ref="C11:M11" si="2">C8-C9-C10</f>
        <v>0</v>
      </c>
      <c r="D11" s="107">
        <f t="shared" si="2"/>
        <v>0</v>
      </c>
      <c r="E11" s="107">
        <f t="shared" si="2"/>
        <v>0</v>
      </c>
      <c r="F11" s="107">
        <f t="shared" si="2"/>
        <v>0</v>
      </c>
      <c r="G11" s="107">
        <f t="shared" si="2"/>
        <v>0</v>
      </c>
      <c r="H11" s="107">
        <f t="shared" si="2"/>
        <v>0</v>
      </c>
      <c r="I11" s="107">
        <f>I8-I9-I10</f>
        <v>0</v>
      </c>
      <c r="J11" s="107">
        <f>J8-J9-J10</f>
        <v>0</v>
      </c>
      <c r="K11" s="107">
        <f t="shared" si="2"/>
        <v>0</v>
      </c>
      <c r="L11" s="107">
        <f t="shared" si="2"/>
        <v>0</v>
      </c>
      <c r="M11" s="107">
        <f t="shared" si="2"/>
        <v>0</v>
      </c>
    </row>
    <row r="12" spans="2:14">
      <c r="B12" s="320" t="s">
        <v>80</v>
      </c>
      <c r="C12" s="107">
        <f t="shared" ref="C12:M12" si="3">C8-C11</f>
        <v>0</v>
      </c>
      <c r="D12" s="107">
        <f t="shared" si="3"/>
        <v>0</v>
      </c>
      <c r="E12" s="107">
        <f t="shared" si="3"/>
        <v>0</v>
      </c>
      <c r="F12" s="107">
        <f t="shared" si="3"/>
        <v>0</v>
      </c>
      <c r="G12" s="107">
        <f t="shared" si="3"/>
        <v>0</v>
      </c>
      <c r="H12" s="107">
        <f t="shared" si="3"/>
        <v>0</v>
      </c>
      <c r="I12" s="107">
        <f t="shared" si="3"/>
        <v>0</v>
      </c>
      <c r="J12" s="107">
        <f t="shared" si="3"/>
        <v>0</v>
      </c>
      <c r="K12" s="107">
        <f t="shared" si="3"/>
        <v>0</v>
      </c>
      <c r="L12" s="107">
        <f t="shared" si="3"/>
        <v>0</v>
      </c>
      <c r="M12" s="107">
        <f t="shared" si="3"/>
        <v>0</v>
      </c>
    </row>
    <row r="13" spans="2:14">
      <c r="B13" s="45"/>
    </row>
    <row r="14" spans="2:14">
      <c r="B14" s="735" t="s">
        <v>144</v>
      </c>
    </row>
    <row r="15" spans="2:14">
      <c r="B15" s="267" t="s">
        <v>145</v>
      </c>
    </row>
    <row r="16" spans="2:14">
      <c r="B16" s="143"/>
      <c r="C16" s="461"/>
      <c r="D16" s="78"/>
      <c r="E16" s="78"/>
      <c r="F16" s="78"/>
      <c r="G16" s="78"/>
      <c r="H16" s="78"/>
      <c r="I16" s="462"/>
    </row>
    <row r="17" spans="2:10">
      <c r="B17" s="458"/>
      <c r="C17" s="78"/>
      <c r="D17" s="78"/>
      <c r="E17" s="459"/>
      <c r="F17" s="459"/>
      <c r="G17" s="459"/>
      <c r="H17" s="459"/>
      <c r="I17" s="459"/>
      <c r="J17" s="30"/>
    </row>
    <row r="18" spans="2:10">
      <c r="B18" s="458"/>
      <c r="C18" s="78"/>
      <c r="D18" s="78"/>
      <c r="E18" s="459"/>
      <c r="F18" s="459"/>
      <c r="G18" s="459"/>
      <c r="H18" s="459"/>
      <c r="I18" s="459"/>
      <c r="J18" s="30"/>
    </row>
    <row r="19" spans="2:10">
      <c r="B19" s="458"/>
      <c r="C19" s="78"/>
      <c r="D19" s="460"/>
      <c r="E19" s="459"/>
      <c r="F19" s="459"/>
      <c r="G19" s="459"/>
      <c r="H19" s="459"/>
      <c r="I19" s="459"/>
      <c r="J19" s="30"/>
    </row>
    <row r="20" spans="2:10">
      <c r="B20" s="458"/>
      <c r="C20" s="78"/>
      <c r="D20" s="78"/>
      <c r="E20" s="459"/>
      <c r="F20" s="459"/>
      <c r="G20" s="459"/>
      <c r="H20" s="459"/>
      <c r="I20" s="76"/>
      <c r="J20" s="30"/>
    </row>
    <row r="21" spans="2:10">
      <c r="B21" s="458"/>
      <c r="C21" s="78"/>
      <c r="D21" s="78"/>
      <c r="E21" s="459"/>
      <c r="F21" s="459"/>
      <c r="G21" s="76"/>
      <c r="H21" s="76"/>
      <c r="I21" s="76"/>
      <c r="J21" s="30"/>
    </row>
    <row r="22" spans="2:10">
      <c r="B22" s="458"/>
      <c r="C22" s="78"/>
      <c r="D22" s="78"/>
      <c r="E22" s="459"/>
      <c r="F22" s="459"/>
      <c r="G22" s="76"/>
      <c r="H22" s="76"/>
      <c r="I22" s="76"/>
      <c r="J22" s="30"/>
    </row>
    <row r="23" spans="2:10">
      <c r="B23" s="30"/>
      <c r="C23" s="30"/>
      <c r="D23" s="30"/>
      <c r="E23" s="30"/>
      <c r="F23" s="30"/>
      <c r="G23" s="30"/>
      <c r="H23" s="30"/>
      <c r="I23" s="30"/>
      <c r="J23" s="30"/>
    </row>
    <row r="24" spans="2:10">
      <c r="B24" s="30"/>
      <c r="C24" s="30"/>
      <c r="D24" s="30"/>
      <c r="E24" s="30"/>
      <c r="F24" s="30"/>
      <c r="G24" s="30"/>
      <c r="H24" s="30"/>
      <c r="I24" s="30"/>
      <c r="J24" s="30"/>
    </row>
  </sheetData>
  <sheetProtection formatCells="0" formatColumns="0" formatRows="0" insertColumns="0"/>
  <conditionalFormatting sqref="F6:F12">
    <cfRule type="expression" dxfId="1967" priority="8">
      <formula>$F$5&lt;4</formula>
    </cfRule>
  </conditionalFormatting>
  <conditionalFormatting sqref="G6:G12">
    <cfRule type="expression" dxfId="1966" priority="7">
      <formula>$G$5&lt;5</formula>
    </cfRule>
  </conditionalFormatting>
  <conditionalFormatting sqref="H6:H12">
    <cfRule type="expression" dxfId="1965" priority="6">
      <formula>$H$5&lt;6</formula>
    </cfRule>
  </conditionalFormatting>
  <conditionalFormatting sqref="I6:I12">
    <cfRule type="expression" dxfId="1964" priority="5">
      <formula>$I$5&lt;7</formula>
    </cfRule>
  </conditionalFormatting>
  <conditionalFormatting sqref="J6:J12">
    <cfRule type="expression" dxfId="1963" priority="4">
      <formula>$J$5&lt;8</formula>
    </cfRule>
  </conditionalFormatting>
  <conditionalFormatting sqref="K6:K12">
    <cfRule type="expression" dxfId="1962" priority="3">
      <formula>$K$5&lt;9</formula>
    </cfRule>
  </conditionalFormatting>
  <conditionalFormatting sqref="L6:L12">
    <cfRule type="expression" dxfId="1961" priority="2">
      <formula>$L$5&lt;10</formula>
    </cfRule>
  </conditionalFormatting>
  <conditionalFormatting sqref="M6:M12">
    <cfRule type="expression" dxfId="1960" priority="1">
      <formula>$M$5&lt;11</formula>
    </cfRule>
  </conditionalFormatting>
  <pageMargins left="0.22" right="0.23" top="0.45" bottom="0.75" header="0.3" footer="0.3"/>
  <pageSetup scale="61" orientation="landscape" r:id="rId1"/>
  <colBreaks count="1" manualBreakCount="1">
    <brk id="1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738318" r:id="rId4" name="Button 14">
              <controlPr defaultSize="0" print="0" autoFill="0" autoPict="0" macro="[0]!Year6">
                <anchor moveWithCells="1" sizeWithCells="1">
                  <from>
                    <xdr:col>1</xdr:col>
                    <xdr:colOff>3905250</xdr:colOff>
                    <xdr:row>19</xdr:row>
                    <xdr:rowOff>28575</xdr:rowOff>
                  </from>
                  <to>
                    <xdr:col>2</xdr:col>
                    <xdr:colOff>561975</xdr:colOff>
                    <xdr:row>20</xdr:row>
                    <xdr:rowOff>95250</xdr:rowOff>
                  </to>
                </anchor>
              </controlPr>
            </control>
          </mc:Choice>
        </mc:AlternateContent>
        <mc:AlternateContent xmlns:mc="http://schemas.openxmlformats.org/markup-compatibility/2006">
          <mc:Choice Requires="x14">
            <control shapeId="738309" r:id="rId5" name="Button 5">
              <controlPr defaultSize="0" print="0" autoFill="0" autoPict="0" macro="[0]!Year1">
                <anchor moveWithCells="1" sizeWithCells="1">
                  <from>
                    <xdr:col>1</xdr:col>
                    <xdr:colOff>3028950</xdr:colOff>
                    <xdr:row>16</xdr:row>
                    <xdr:rowOff>9525</xdr:rowOff>
                  </from>
                  <to>
                    <xdr:col>1</xdr:col>
                    <xdr:colOff>3819525</xdr:colOff>
                    <xdr:row>17</xdr:row>
                    <xdr:rowOff>76200</xdr:rowOff>
                  </to>
                </anchor>
              </controlPr>
            </control>
          </mc:Choice>
        </mc:AlternateContent>
        <mc:AlternateContent xmlns:mc="http://schemas.openxmlformats.org/markup-compatibility/2006">
          <mc:Choice Requires="x14">
            <control shapeId="738310" r:id="rId6" name="Button 6">
              <controlPr defaultSize="0" print="0" autoFill="0" autoPict="0" macro="[0]!Year5">
                <anchor moveWithCells="1" sizeWithCells="1">
                  <from>
                    <xdr:col>1</xdr:col>
                    <xdr:colOff>3905250</xdr:colOff>
                    <xdr:row>17</xdr:row>
                    <xdr:rowOff>123825</xdr:rowOff>
                  </from>
                  <to>
                    <xdr:col>2</xdr:col>
                    <xdr:colOff>561975</xdr:colOff>
                    <xdr:row>18</xdr:row>
                    <xdr:rowOff>180975</xdr:rowOff>
                  </to>
                </anchor>
              </controlPr>
            </control>
          </mc:Choice>
        </mc:AlternateContent>
        <mc:AlternateContent xmlns:mc="http://schemas.openxmlformats.org/markup-compatibility/2006">
          <mc:Choice Requires="x14">
            <control shapeId="738312" r:id="rId7" name="Button 8">
              <controlPr defaultSize="0" print="0" autoFill="0" autoPict="0" macro="[0]!Year2">
                <anchor moveWithCells="1" sizeWithCells="1">
                  <from>
                    <xdr:col>1</xdr:col>
                    <xdr:colOff>3028950</xdr:colOff>
                    <xdr:row>17</xdr:row>
                    <xdr:rowOff>123825</xdr:rowOff>
                  </from>
                  <to>
                    <xdr:col>1</xdr:col>
                    <xdr:colOff>3819525</xdr:colOff>
                    <xdr:row>18</xdr:row>
                    <xdr:rowOff>171450</xdr:rowOff>
                  </to>
                </anchor>
              </controlPr>
            </control>
          </mc:Choice>
        </mc:AlternateContent>
        <mc:AlternateContent xmlns:mc="http://schemas.openxmlformats.org/markup-compatibility/2006">
          <mc:Choice Requires="x14">
            <control shapeId="738316" r:id="rId8" name="Button 12">
              <controlPr defaultSize="0" print="0" autoFill="0" autoPict="0" macro="[0]!Year3">
                <anchor moveWithCells="1" sizeWithCells="1">
                  <from>
                    <xdr:col>1</xdr:col>
                    <xdr:colOff>3028950</xdr:colOff>
                    <xdr:row>19</xdr:row>
                    <xdr:rowOff>28575</xdr:rowOff>
                  </from>
                  <to>
                    <xdr:col>1</xdr:col>
                    <xdr:colOff>3819525</xdr:colOff>
                    <xdr:row>20</xdr:row>
                    <xdr:rowOff>95250</xdr:rowOff>
                  </to>
                </anchor>
              </controlPr>
            </control>
          </mc:Choice>
        </mc:AlternateContent>
        <mc:AlternateContent xmlns:mc="http://schemas.openxmlformats.org/markup-compatibility/2006">
          <mc:Choice Requires="x14">
            <control shapeId="738317" r:id="rId9" name="Button 13">
              <controlPr defaultSize="0" print="0" autoFill="0" autoPict="0" macro="[0]!Year4">
                <anchor moveWithCells="1" sizeWithCells="1">
                  <from>
                    <xdr:col>1</xdr:col>
                    <xdr:colOff>3905250</xdr:colOff>
                    <xdr:row>16</xdr:row>
                    <xdr:rowOff>19050</xdr:rowOff>
                  </from>
                  <to>
                    <xdr:col>2</xdr:col>
                    <xdr:colOff>561975</xdr:colOff>
                    <xdr:row>17</xdr:row>
                    <xdr:rowOff>66675</xdr:rowOff>
                  </to>
                </anchor>
              </controlPr>
            </control>
          </mc:Choice>
        </mc:AlternateContent>
        <mc:AlternateContent xmlns:mc="http://schemas.openxmlformats.org/markup-compatibility/2006">
          <mc:Choice Requires="x14">
            <control shapeId="738319" r:id="rId10" name="Button 15">
              <controlPr defaultSize="0" print="0" autoFill="0" autoPict="0" macro="[0]!Year7">
                <anchor moveWithCells="1" sizeWithCells="1">
                  <from>
                    <xdr:col>2</xdr:col>
                    <xdr:colOff>657225</xdr:colOff>
                    <xdr:row>16</xdr:row>
                    <xdr:rowOff>9525</xdr:rowOff>
                  </from>
                  <to>
                    <xdr:col>3</xdr:col>
                    <xdr:colOff>476250</xdr:colOff>
                    <xdr:row>17</xdr:row>
                    <xdr:rowOff>76200</xdr:rowOff>
                  </to>
                </anchor>
              </controlPr>
            </control>
          </mc:Choice>
        </mc:AlternateContent>
        <mc:AlternateContent xmlns:mc="http://schemas.openxmlformats.org/markup-compatibility/2006">
          <mc:Choice Requires="x14">
            <control shapeId="738320" r:id="rId11" name="Button 16">
              <controlPr defaultSize="0" print="0" autoFill="0" autoPict="0" macro="[0]!Year8">
                <anchor moveWithCells="1" sizeWithCells="1">
                  <from>
                    <xdr:col>2</xdr:col>
                    <xdr:colOff>657225</xdr:colOff>
                    <xdr:row>17</xdr:row>
                    <xdr:rowOff>114300</xdr:rowOff>
                  </from>
                  <to>
                    <xdr:col>3</xdr:col>
                    <xdr:colOff>476250</xdr:colOff>
                    <xdr:row>18</xdr:row>
                    <xdr:rowOff>180975</xdr:rowOff>
                  </to>
                </anchor>
              </controlPr>
            </control>
          </mc:Choice>
        </mc:AlternateContent>
        <mc:AlternateContent xmlns:mc="http://schemas.openxmlformats.org/markup-compatibility/2006">
          <mc:Choice Requires="x14">
            <control shapeId="738321" r:id="rId12" name="Button 17">
              <controlPr defaultSize="0" print="0" autoFill="0" autoPict="0" macro="[0]!Year9">
                <anchor moveWithCells="1" sizeWithCells="1">
                  <from>
                    <xdr:col>2</xdr:col>
                    <xdr:colOff>657225</xdr:colOff>
                    <xdr:row>19</xdr:row>
                    <xdr:rowOff>28575</xdr:rowOff>
                  </from>
                  <to>
                    <xdr:col>3</xdr:col>
                    <xdr:colOff>476250</xdr:colOff>
                    <xdr:row>20</xdr:row>
                    <xdr:rowOff>95250</xdr:rowOff>
                  </to>
                </anchor>
              </controlPr>
            </control>
          </mc:Choice>
        </mc:AlternateContent>
        <mc:AlternateContent xmlns:mc="http://schemas.openxmlformats.org/markup-compatibility/2006">
          <mc:Choice Requires="x14">
            <control shapeId="738322" r:id="rId13" name="Button 18">
              <controlPr defaultSize="0" print="0" autoFill="0" autoPict="0" macro="[0]!Year10">
                <anchor moveWithCells="1" sizeWithCells="1">
                  <from>
                    <xdr:col>3</xdr:col>
                    <xdr:colOff>561975</xdr:colOff>
                    <xdr:row>16</xdr:row>
                    <xdr:rowOff>0</xdr:rowOff>
                  </from>
                  <to>
                    <xdr:col>4</xdr:col>
                    <xdr:colOff>381000</xdr:colOff>
                    <xdr:row>17</xdr:row>
                    <xdr:rowOff>66675</xdr:rowOff>
                  </to>
                </anchor>
              </controlPr>
            </control>
          </mc:Choice>
        </mc:AlternateContent>
        <mc:AlternateContent xmlns:mc="http://schemas.openxmlformats.org/markup-compatibility/2006">
          <mc:Choice Requires="x14">
            <control shapeId="738323" r:id="rId14" name="Button 19">
              <controlPr defaultSize="0" print="0" autoFill="0" autoPict="0" macro="[0]!Year11">
                <anchor moveWithCells="1" sizeWithCells="1">
                  <from>
                    <xdr:col>3</xdr:col>
                    <xdr:colOff>571500</xdr:colOff>
                    <xdr:row>17</xdr:row>
                    <xdr:rowOff>114300</xdr:rowOff>
                  </from>
                  <to>
                    <xdr:col>4</xdr:col>
                    <xdr:colOff>390525</xdr:colOff>
                    <xdr:row>18</xdr:row>
                    <xdr:rowOff>180975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tabColor theme="4" tint="-0.499984740745262"/>
  </sheetPr>
  <dimension ref="A1:K307"/>
  <sheetViews>
    <sheetView showGridLines="0" topLeftCell="A10" zoomScaleNormal="100" workbookViewId="0">
      <selection activeCell="C18" sqref="C18"/>
    </sheetView>
  </sheetViews>
  <sheetFormatPr defaultRowHeight="12.75"/>
  <cols>
    <col min="1" max="1" width="3" style="143" customWidth="1"/>
    <col min="2" max="2" width="40" style="1" customWidth="1"/>
    <col min="3" max="4" width="18.5703125" style="1" customWidth="1"/>
    <col min="5" max="6" width="15.7109375" style="1" customWidth="1"/>
    <col min="7" max="7" width="15.7109375" style="3" customWidth="1"/>
    <col min="8" max="9" width="15.7109375" style="4" customWidth="1"/>
    <col min="10" max="10" width="15.7109375" style="1" customWidth="1"/>
    <col min="11" max="11" width="11.28515625" style="1" bestFit="1" customWidth="1"/>
    <col min="12" max="16384" width="9.140625" style="1"/>
  </cols>
  <sheetData>
    <row r="1" spans="1:10" ht="18" customHeight="1">
      <c r="A1" s="715" t="str">
        <f>IF(Data!B1="","hideme","unhideme")</f>
        <v>unhideme</v>
      </c>
    </row>
    <row r="2" spans="1:10" ht="15" customHeight="1">
      <c r="B2" s="42" t="str">
        <f>Setup!B5</f>
        <v>Product Costing &amp; Financial Performance Tool</v>
      </c>
      <c r="G2" s="653"/>
      <c r="H2" s="1"/>
      <c r="I2" s="1"/>
    </row>
    <row r="3" spans="1:10" ht="15" customHeight="1">
      <c r="B3" s="44"/>
      <c r="G3" s="1"/>
      <c r="H3" s="1"/>
      <c r="I3" s="1"/>
    </row>
    <row r="4" spans="1:10" ht="15" customHeight="1">
      <c r="B4" s="44" t="s">
        <v>249</v>
      </c>
      <c r="G4" s="1"/>
      <c r="H4" s="1"/>
      <c r="I4" s="1"/>
    </row>
    <row r="5" spans="1:10" ht="14.25">
      <c r="B5" s="144"/>
    </row>
    <row r="6" spans="1:10" ht="20.25" customHeight="1">
      <c r="A6" s="144"/>
      <c r="B6" s="17">
        <f>IF('Balance Sheet Input'!C6="","Select Year 1 on the 'Setup'  page",'Balance Sheet Input'!C6)</f>
        <v>2011</v>
      </c>
    </row>
    <row r="7" spans="1:10" ht="1.5" customHeight="1">
      <c r="A7" s="144"/>
      <c r="B7" s="17"/>
      <c r="D7" s="143">
        <v>3</v>
      </c>
      <c r="E7" s="143">
        <v>4</v>
      </c>
      <c r="F7" s="143">
        <v>5</v>
      </c>
      <c r="G7" s="143">
        <v>6</v>
      </c>
      <c r="H7" s="143">
        <v>7</v>
      </c>
      <c r="I7" s="143">
        <v>8</v>
      </c>
      <c r="J7" s="143">
        <v>9</v>
      </c>
    </row>
    <row r="8" spans="1:10" ht="20.25" customHeight="1">
      <c r="A8" s="144"/>
      <c r="B8" s="17"/>
      <c r="D8" s="143"/>
      <c r="E8" s="143"/>
      <c r="F8" s="143"/>
      <c r="G8" s="143"/>
      <c r="H8" s="143"/>
      <c r="I8" s="143"/>
      <c r="J8" s="143"/>
    </row>
    <row r="9" spans="1:10" ht="33" customHeight="1">
      <c r="B9" s="118" t="s">
        <v>218</v>
      </c>
      <c r="C9" s="119" t="s">
        <v>1</v>
      </c>
      <c r="D9" s="119" t="str">
        <f>IF(Setup!$C23="","",Setup!$C23)</f>
        <v>Training</v>
      </c>
      <c r="E9" s="119" t="str">
        <f>IF(Setup!$C24="","",Setup!$C24)</f>
        <v>Conference</v>
      </c>
      <c r="F9" s="119" t="str">
        <f>IF(Setup!$C25="","",Setup!$C25)</f>
        <v>Research</v>
      </c>
      <c r="G9" s="119" t="str">
        <f>IF(Setup!$C26="","",Setup!$C26)</f>
        <v>Publications</v>
      </c>
      <c r="H9" s="119" t="str">
        <f>IF(Setup!$C27="","",Setup!$C27)</f>
        <v/>
      </c>
      <c r="I9" s="119" t="str">
        <f>IF(Setup!$C28="","",Setup!$C28)</f>
        <v/>
      </c>
      <c r="J9" s="119" t="str">
        <f>IF(Setup!$C29="","",Setup!$C29)</f>
        <v/>
      </c>
    </row>
    <row r="10" spans="1:10">
      <c r="B10" s="401" t="str">
        <f>IF(ISERROR(VLOOKUP(Setup!$A$163,Setup!$A$158:B162,2)),"",(VLOOKUP(Setup!$A$163,Setup!$A$158:B162,2)))</f>
        <v>% Contribution to Direct Revenue</v>
      </c>
      <c r="C10" s="402" t="e">
        <f>SUM(D10:J10)</f>
        <v>#DIV/0!</v>
      </c>
      <c r="D10" s="402" t="e">
        <f>IF(D9="",0,VLOOKUP($B$10,$B$13:$J$16,D7,0))</f>
        <v>#DIV/0!</v>
      </c>
      <c r="E10" s="402" t="e">
        <f t="shared" ref="E10:J10" si="0">IF(E9="",0,VLOOKUP($B$10,$B$13:$J$16,E7,0))</f>
        <v>#DIV/0!</v>
      </c>
      <c r="F10" s="402" t="e">
        <f t="shared" si="0"/>
        <v>#DIV/0!</v>
      </c>
      <c r="G10" s="402" t="e">
        <f t="shared" si="0"/>
        <v>#DIV/0!</v>
      </c>
      <c r="H10" s="402">
        <f t="shared" si="0"/>
        <v>0</v>
      </c>
      <c r="I10" s="402">
        <f t="shared" si="0"/>
        <v>0</v>
      </c>
      <c r="J10" s="402">
        <f t="shared" si="0"/>
        <v>0</v>
      </c>
    </row>
    <row r="11" spans="1:10" hidden="1">
      <c r="G11" s="761"/>
      <c r="H11" s="761"/>
      <c r="I11" s="761"/>
      <c r="J11" s="761"/>
    </row>
    <row r="12" spans="1:10" ht="22.5" hidden="1" customHeight="1">
      <c r="B12" s="13" t="s">
        <v>29</v>
      </c>
      <c r="C12" s="400" t="s">
        <v>1</v>
      </c>
      <c r="D12" s="70" t="str">
        <f>D$29</f>
        <v>Training</v>
      </c>
      <c r="E12" s="70" t="str">
        <f t="shared" ref="E12:J12" si="1">E$29</f>
        <v>Conference</v>
      </c>
      <c r="F12" s="70" t="str">
        <f t="shared" si="1"/>
        <v>Research</v>
      </c>
      <c r="G12" s="762" t="str">
        <f t="shared" si="1"/>
        <v>Publications</v>
      </c>
      <c r="H12" s="762" t="str">
        <f t="shared" si="1"/>
        <v/>
      </c>
      <c r="I12" s="762" t="str">
        <f t="shared" si="1"/>
        <v/>
      </c>
      <c r="J12" s="762" t="str">
        <f t="shared" si="1"/>
        <v/>
      </c>
    </row>
    <row r="13" spans="1:10" hidden="1">
      <c r="A13" s="143">
        <v>1</v>
      </c>
      <c r="B13" s="2" t="s">
        <v>123</v>
      </c>
      <c r="C13" s="343">
        <f>SUM(D13:J13)</f>
        <v>0</v>
      </c>
      <c r="D13" s="342" t="str">
        <f>IF($B$10="Staff Time",VLOOKUP($B$6,Setup!$C$120:$K$131,D$7,0),"")</f>
        <v/>
      </c>
      <c r="E13" s="342" t="str">
        <f>IF($B$10="Staff Time",VLOOKUP($B$6,Setup!$C$120:$K$131,E$7,0),"")</f>
        <v/>
      </c>
      <c r="F13" s="342" t="str">
        <f>IF($B$10="Staff Time",VLOOKUP($B$6,Setup!$C$120:$K$131,F$7,0),"")</f>
        <v/>
      </c>
      <c r="G13" s="763" t="str">
        <f>IF($B$10="Staff Time",VLOOKUP($B$6,Setup!$C$120:$K$131,G$7,0),"")</f>
        <v/>
      </c>
      <c r="H13" s="763" t="str">
        <f>IF($B$10="Staff Time",VLOOKUP($B$6,Setup!$C$120:$K$131,H$7,0),"")</f>
        <v/>
      </c>
      <c r="I13" s="763" t="str">
        <f>IF($B$10="Staff Time",VLOOKUP($B$6,Setup!$C$120:$K$131,I$7,0),"")</f>
        <v/>
      </c>
      <c r="J13" s="763" t="str">
        <f>IF($B$10="Staff Time",VLOOKUP($B$6,Setup!$C$120:$K$131,J$7,0),"")</f>
        <v/>
      </c>
    </row>
    <row r="14" spans="1:10" hidden="1">
      <c r="A14" s="143">
        <v>2</v>
      </c>
      <c r="B14" s="2" t="s">
        <v>122</v>
      </c>
      <c r="C14" s="343" t="e">
        <f>SUM(D14:J14)</f>
        <v>#DIV/0!</v>
      </c>
      <c r="D14" s="342" t="e">
        <f t="shared" ref="D14:J14" si="2">(D33+D83)/($C$33+$C$83)</f>
        <v>#DIV/0!</v>
      </c>
      <c r="E14" s="342" t="e">
        <f t="shared" si="2"/>
        <v>#DIV/0!</v>
      </c>
      <c r="F14" s="342" t="e">
        <f t="shared" si="2"/>
        <v>#DIV/0!</v>
      </c>
      <c r="G14" s="763" t="e">
        <f t="shared" si="2"/>
        <v>#DIV/0!</v>
      </c>
      <c r="H14" s="763" t="e">
        <f t="shared" si="2"/>
        <v>#DIV/0!</v>
      </c>
      <c r="I14" s="763" t="e">
        <f t="shared" si="2"/>
        <v>#DIV/0!</v>
      </c>
      <c r="J14" s="763" t="e">
        <f t="shared" si="2"/>
        <v>#DIV/0!</v>
      </c>
    </row>
    <row r="15" spans="1:10" hidden="1">
      <c r="A15" s="143">
        <v>3</v>
      </c>
      <c r="B15" s="2" t="s">
        <v>124</v>
      </c>
      <c r="C15" s="343" t="e">
        <f>SUM(D15:J15)</f>
        <v>#DIV/0!</v>
      </c>
      <c r="D15" s="342" t="e">
        <f>D154/$C$154</f>
        <v>#DIV/0!</v>
      </c>
      <c r="E15" s="342" t="e">
        <f t="shared" ref="E15:J15" si="3">E154/$C$154</f>
        <v>#DIV/0!</v>
      </c>
      <c r="F15" s="342" t="e">
        <f t="shared" si="3"/>
        <v>#DIV/0!</v>
      </c>
      <c r="G15" s="763" t="e">
        <f t="shared" si="3"/>
        <v>#DIV/0!</v>
      </c>
      <c r="H15" s="763" t="e">
        <f t="shared" si="3"/>
        <v>#DIV/0!</v>
      </c>
      <c r="I15" s="763" t="e">
        <f t="shared" si="3"/>
        <v>#DIV/0!</v>
      </c>
      <c r="J15" s="763" t="e">
        <f t="shared" si="3"/>
        <v>#DIV/0!</v>
      </c>
    </row>
    <row r="16" spans="1:10" hidden="1">
      <c r="A16" s="143">
        <v>4</v>
      </c>
      <c r="B16" s="2" t="s">
        <v>125</v>
      </c>
      <c r="C16" s="343">
        <f>SUM(D16:J16)</f>
        <v>1</v>
      </c>
      <c r="D16" s="342">
        <f>IF(D12="",0,1/COUNTA(Setup!$C$23:$C$29))</f>
        <v>0.25</v>
      </c>
      <c r="E16" s="342">
        <f>IF(E12="",0,1/COUNTA(Setup!$C$23:$C$29))</f>
        <v>0.25</v>
      </c>
      <c r="F16" s="342">
        <f>IF(F12="",0,1/COUNTA(Setup!$C$23:$C$29))</f>
        <v>0.25</v>
      </c>
      <c r="G16" s="763">
        <f>IF(G12="",0,1/COUNTA(Setup!$C$23:$C$29))</f>
        <v>0.25</v>
      </c>
      <c r="H16" s="763">
        <f>IF(H12="",0,1/COUNTA(Setup!$C$23:$C$29))</f>
        <v>0</v>
      </c>
      <c r="I16" s="763">
        <f>IF(I12="",0,1/COUNTA(Setup!$C$23:$C$29))</f>
        <v>0</v>
      </c>
      <c r="J16" s="763">
        <f>IF(J12="",0,1/COUNTA(Setup!$C$23:$C$29))</f>
        <v>0</v>
      </c>
    </row>
    <row r="17" spans="2:10">
      <c r="G17" s="781"/>
      <c r="H17" s="764"/>
      <c r="I17" s="764"/>
      <c r="J17" s="761"/>
    </row>
    <row r="18" spans="2:10" ht="34.5" customHeight="1">
      <c r="B18" s="118" t="s">
        <v>219</v>
      </c>
      <c r="C18" s="119" t="s">
        <v>1</v>
      </c>
      <c r="D18" s="119" t="str">
        <f>D9</f>
        <v>Training</v>
      </c>
      <c r="E18" s="119" t="str">
        <f t="shared" ref="E18:J18" si="4">E9</f>
        <v>Conference</v>
      </c>
      <c r="F18" s="119" t="str">
        <f t="shared" si="4"/>
        <v>Research</v>
      </c>
      <c r="G18" s="119" t="str">
        <f t="shared" si="4"/>
        <v>Publications</v>
      </c>
      <c r="H18" s="119" t="str">
        <f t="shared" si="4"/>
        <v/>
      </c>
      <c r="I18" s="119" t="str">
        <f t="shared" si="4"/>
        <v/>
      </c>
      <c r="J18" s="119" t="str">
        <f t="shared" si="4"/>
        <v/>
      </c>
    </row>
    <row r="19" spans="2:10">
      <c r="B19" s="401" t="str">
        <f>IF(ISERROR(VLOOKUP(Setup!$A$165,Setup!$A$158:B162,2)),"",(VLOOKUP(Setup!$A$165,Setup!$A$158:B162,2)))</f>
        <v>% Contribution to Direct Expenses</v>
      </c>
      <c r="C19" s="402" t="e">
        <f>SUM(D19:J19)</f>
        <v>#DIV/0!</v>
      </c>
      <c r="D19" s="402" t="e">
        <f>IF(D18="",0,VLOOKUP($B$19,$B$22:$J$25,D7,0))</f>
        <v>#DIV/0!</v>
      </c>
      <c r="E19" s="402" t="e">
        <f t="shared" ref="E19:J19" si="5">IF(E18="",0,VLOOKUP($B$19,$B$22:$J$25,E7,0))</f>
        <v>#DIV/0!</v>
      </c>
      <c r="F19" s="402" t="e">
        <f t="shared" si="5"/>
        <v>#DIV/0!</v>
      </c>
      <c r="G19" s="402" t="e">
        <f t="shared" si="5"/>
        <v>#DIV/0!</v>
      </c>
      <c r="H19" s="402">
        <f t="shared" si="5"/>
        <v>0</v>
      </c>
      <c r="I19" s="402">
        <f t="shared" si="5"/>
        <v>0</v>
      </c>
      <c r="J19" s="402">
        <f t="shared" si="5"/>
        <v>0</v>
      </c>
    </row>
    <row r="20" spans="2:10" hidden="1">
      <c r="G20" s="1"/>
      <c r="H20" s="1"/>
      <c r="I20" s="1"/>
    </row>
    <row r="21" spans="2:10" ht="22.5" hidden="1" customHeight="1">
      <c r="B21" s="13" t="s">
        <v>29</v>
      </c>
      <c r="C21" s="400" t="s">
        <v>1</v>
      </c>
      <c r="D21" s="70" t="str">
        <f>D$9</f>
        <v>Training</v>
      </c>
      <c r="E21" s="70" t="str">
        <f t="shared" ref="E21:J21" si="6">E$9</f>
        <v>Conference</v>
      </c>
      <c r="F21" s="70" t="str">
        <f t="shared" si="6"/>
        <v>Research</v>
      </c>
      <c r="G21" s="70" t="str">
        <f t="shared" si="6"/>
        <v>Publications</v>
      </c>
      <c r="H21" s="70" t="str">
        <f t="shared" si="6"/>
        <v/>
      </c>
      <c r="I21" s="70" t="str">
        <f t="shared" si="6"/>
        <v/>
      </c>
      <c r="J21" s="70" t="str">
        <f t="shared" si="6"/>
        <v/>
      </c>
    </row>
    <row r="22" spans="2:10" hidden="1">
      <c r="B22" s="2" t="s">
        <v>123</v>
      </c>
      <c r="C22" s="343">
        <f>SUM(D22:J22)</f>
        <v>0</v>
      </c>
      <c r="D22" s="342" t="str">
        <f>IF($B$19="Staff Time",VLOOKUP($B$6,Setup!$C$120:$K$131,D$7,0),"")</f>
        <v/>
      </c>
      <c r="E22" s="342" t="str">
        <f>IF($B$19="Staff Time",VLOOKUP($B$6,Setup!$C$120:$K$131,E$7,0),"")</f>
        <v/>
      </c>
      <c r="F22" s="342" t="str">
        <f>IF($B$19="Staff Time",VLOOKUP($B$6,Setup!$C$120:$K$131,F$7,0),"")</f>
        <v/>
      </c>
      <c r="G22" s="342" t="str">
        <f>IF($B$19="Staff Time",VLOOKUP($B$6,Setup!$C$120:$K$131,G$7,0),"")</f>
        <v/>
      </c>
      <c r="H22" s="342" t="str">
        <f>IF($B$19="Staff Time",VLOOKUP($B$6,Setup!$C$120:$K$131,H$7,0),"")</f>
        <v/>
      </c>
      <c r="I22" s="342" t="str">
        <f>IF($B$19="Staff Time",VLOOKUP($B$6,Setup!$C$120:$K$131,I$7,0),"")</f>
        <v/>
      </c>
      <c r="J22" s="342" t="str">
        <f>IF($B$19="Staff Time",VLOOKUP($B$6,Setup!$C$120:$K$131,J$7,0),"")</f>
        <v/>
      </c>
    </row>
    <row r="23" spans="2:10" hidden="1">
      <c r="B23" s="2" t="s">
        <v>122</v>
      </c>
      <c r="C23" s="343" t="e">
        <f>SUM(D23:J23)</f>
        <v>#DIV/0!</v>
      </c>
      <c r="D23" s="342" t="e">
        <f>(D33+D83)/($C$33+$C$83)</f>
        <v>#DIV/0!</v>
      </c>
      <c r="E23" s="342" t="e">
        <f t="shared" ref="E23:J23" si="7">(E33+E83)/($C$33+$C$83)</f>
        <v>#DIV/0!</v>
      </c>
      <c r="F23" s="342" t="e">
        <f t="shared" si="7"/>
        <v>#DIV/0!</v>
      </c>
      <c r="G23" s="342" t="e">
        <f t="shared" si="7"/>
        <v>#DIV/0!</v>
      </c>
      <c r="H23" s="342" t="e">
        <f t="shared" si="7"/>
        <v>#DIV/0!</v>
      </c>
      <c r="I23" s="342" t="e">
        <f t="shared" si="7"/>
        <v>#DIV/0!</v>
      </c>
      <c r="J23" s="342" t="e">
        <f t="shared" si="7"/>
        <v>#DIV/0!</v>
      </c>
    </row>
    <row r="24" spans="2:10" hidden="1">
      <c r="B24" s="2" t="s">
        <v>124</v>
      </c>
      <c r="C24" s="343" t="e">
        <f>SUM(D24:J24)</f>
        <v>#DIV/0!</v>
      </c>
      <c r="D24" s="342" t="e">
        <f>D154/$C$154</f>
        <v>#DIV/0!</v>
      </c>
      <c r="E24" s="342" t="e">
        <f t="shared" ref="E24:J24" si="8">E154/$C$154</f>
        <v>#DIV/0!</v>
      </c>
      <c r="F24" s="342" t="e">
        <f t="shared" si="8"/>
        <v>#DIV/0!</v>
      </c>
      <c r="G24" s="342" t="e">
        <f t="shared" si="8"/>
        <v>#DIV/0!</v>
      </c>
      <c r="H24" s="342" t="e">
        <f t="shared" si="8"/>
        <v>#DIV/0!</v>
      </c>
      <c r="I24" s="342" t="e">
        <f t="shared" si="8"/>
        <v>#DIV/0!</v>
      </c>
      <c r="J24" s="342" t="e">
        <f t="shared" si="8"/>
        <v>#DIV/0!</v>
      </c>
    </row>
    <row r="25" spans="2:10" hidden="1">
      <c r="B25" s="2" t="s">
        <v>125</v>
      </c>
      <c r="C25" s="343">
        <f>SUM(D25:J25)</f>
        <v>1</v>
      </c>
      <c r="D25" s="342">
        <f>D16</f>
        <v>0.25</v>
      </c>
      <c r="E25" s="342">
        <f t="shared" ref="E25:J25" si="9">E16</f>
        <v>0.25</v>
      </c>
      <c r="F25" s="342">
        <f t="shared" si="9"/>
        <v>0.25</v>
      </c>
      <c r="G25" s="342">
        <f t="shared" si="9"/>
        <v>0.25</v>
      </c>
      <c r="H25" s="342">
        <f t="shared" si="9"/>
        <v>0</v>
      </c>
      <c r="I25" s="342">
        <f t="shared" si="9"/>
        <v>0</v>
      </c>
      <c r="J25" s="342">
        <f t="shared" si="9"/>
        <v>0</v>
      </c>
    </row>
    <row r="26" spans="2:10" hidden="1"/>
    <row r="27" spans="2:10" hidden="1"/>
    <row r="29" spans="2:10" ht="13.5" thickBot="1">
      <c r="B29" s="212"/>
      <c r="C29" s="91" t="s">
        <v>1</v>
      </c>
      <c r="D29" s="91" t="str">
        <f>IF(Setup!$C23="","",Setup!$C23)</f>
        <v>Training</v>
      </c>
      <c r="E29" s="91" t="str">
        <f>IF(Setup!$C24="","",Setup!$C24)</f>
        <v>Conference</v>
      </c>
      <c r="F29" s="91" t="str">
        <f>IF(Setup!$C25="","",Setup!$C25)</f>
        <v>Research</v>
      </c>
      <c r="G29" s="91" t="str">
        <f>IF(Setup!$C26="","",Setup!$C26)</f>
        <v>Publications</v>
      </c>
      <c r="H29" s="91" t="str">
        <f>IF(Setup!$C27="","",Setup!$C27)</f>
        <v/>
      </c>
      <c r="I29" s="91" t="str">
        <f>IF(Setup!$C28="","",Setup!$C28)</f>
        <v/>
      </c>
      <c r="J29" s="91" t="str">
        <f>IF(Setup!$C29="","",Setup!$C29)</f>
        <v/>
      </c>
    </row>
    <row r="30" spans="2:10">
      <c r="B30" s="211" t="s">
        <v>21</v>
      </c>
      <c r="C30" s="11"/>
      <c r="D30" s="11"/>
      <c r="E30" s="11"/>
      <c r="F30" s="11"/>
      <c r="G30" s="11"/>
      <c r="H30" s="11"/>
      <c r="I30" s="11"/>
      <c r="J30" s="11"/>
    </row>
    <row r="31" spans="2:10">
      <c r="B31" s="210" t="s">
        <v>39</v>
      </c>
      <c r="C31" s="773"/>
      <c r="D31" s="15"/>
      <c r="E31" s="15"/>
      <c r="F31" s="15"/>
      <c r="G31" s="15"/>
      <c r="H31" s="15"/>
      <c r="I31" s="15"/>
      <c r="J31" s="15"/>
    </row>
    <row r="32" spans="2:10">
      <c r="B32" s="332" t="s">
        <v>10</v>
      </c>
      <c r="C32" s="766">
        <f>C33</f>
        <v>0</v>
      </c>
      <c r="D32" s="563">
        <f t="shared" ref="D32:J32" si="10">D33</f>
        <v>0</v>
      </c>
      <c r="E32" s="563">
        <f t="shared" si="10"/>
        <v>0</v>
      </c>
      <c r="F32" s="563">
        <f t="shared" si="10"/>
        <v>0</v>
      </c>
      <c r="G32" s="563">
        <f t="shared" si="10"/>
        <v>0</v>
      </c>
      <c r="H32" s="563">
        <f t="shared" si="10"/>
        <v>0</v>
      </c>
      <c r="I32" s="563">
        <f t="shared" si="10"/>
        <v>0</v>
      </c>
      <c r="J32" s="563">
        <f t="shared" si="10"/>
        <v>0</v>
      </c>
    </row>
    <row r="33" spans="1:11" s="16" customFormat="1">
      <c r="A33" s="143"/>
      <c r="B33" s="208" t="s">
        <v>232</v>
      </c>
      <c r="C33" s="564">
        <f t="shared" ref="C33:J33" si="11">SUM(C34:C58)</f>
        <v>0</v>
      </c>
      <c r="D33" s="564">
        <f t="shared" si="11"/>
        <v>0</v>
      </c>
      <c r="E33" s="564">
        <f t="shared" si="11"/>
        <v>0</v>
      </c>
      <c r="F33" s="564">
        <f t="shared" si="11"/>
        <v>0</v>
      </c>
      <c r="G33" s="564">
        <f t="shared" si="11"/>
        <v>0</v>
      </c>
      <c r="H33" s="564">
        <f t="shared" si="11"/>
        <v>0</v>
      </c>
      <c r="I33" s="564">
        <f t="shared" si="11"/>
        <v>0</v>
      </c>
      <c r="J33" s="564">
        <f t="shared" si="11"/>
        <v>0</v>
      </c>
      <c r="K33" s="331"/>
    </row>
    <row r="34" spans="1:11" s="16" customFormat="1">
      <c r="A34" s="143"/>
      <c r="B34" s="785" t="s">
        <v>310</v>
      </c>
      <c r="C34" s="565">
        <f>SUM(D34:J34)</f>
        <v>0</v>
      </c>
      <c r="D34" s="566"/>
      <c r="E34" s="566"/>
      <c r="F34" s="567"/>
      <c r="G34" s="566"/>
      <c r="H34" s="567"/>
      <c r="I34" s="566"/>
      <c r="J34" s="566"/>
    </row>
    <row r="35" spans="1:11">
      <c r="B35" s="785" t="s">
        <v>311</v>
      </c>
      <c r="C35" s="789">
        <f t="shared" ref="C35:C58" si="12">SUM(D35:J35)</f>
        <v>0</v>
      </c>
      <c r="D35" s="567"/>
      <c r="E35" s="567"/>
      <c r="F35" s="567"/>
      <c r="G35" s="567"/>
      <c r="H35" s="567"/>
      <c r="I35" s="566"/>
      <c r="J35" s="566"/>
    </row>
    <row r="36" spans="1:11">
      <c r="B36" s="785" t="s">
        <v>312</v>
      </c>
      <c r="C36" s="789">
        <f t="shared" si="12"/>
        <v>0</v>
      </c>
      <c r="D36" s="567"/>
      <c r="E36" s="567"/>
      <c r="F36" s="567"/>
      <c r="G36" s="567"/>
      <c r="H36" s="567"/>
      <c r="I36" s="566"/>
      <c r="J36" s="566"/>
    </row>
    <row r="37" spans="1:11">
      <c r="B37" s="785" t="s">
        <v>313</v>
      </c>
      <c r="C37" s="789">
        <f t="shared" si="12"/>
        <v>0</v>
      </c>
      <c r="D37" s="567"/>
      <c r="E37" s="567"/>
      <c r="F37" s="567"/>
      <c r="G37" s="567"/>
      <c r="H37" s="567"/>
      <c r="I37" s="566"/>
      <c r="J37" s="566"/>
    </row>
    <row r="38" spans="1:11">
      <c r="B38" s="785" t="s">
        <v>314</v>
      </c>
      <c r="C38" s="789">
        <f t="shared" si="12"/>
        <v>0</v>
      </c>
      <c r="D38" s="567"/>
      <c r="E38" s="567"/>
      <c r="F38" s="567"/>
      <c r="G38" s="567"/>
      <c r="H38" s="567"/>
      <c r="I38" s="566"/>
      <c r="J38" s="566"/>
    </row>
    <row r="39" spans="1:11">
      <c r="B39" s="765"/>
      <c r="C39" s="789">
        <f t="shared" si="12"/>
        <v>0</v>
      </c>
      <c r="D39" s="567"/>
      <c r="E39" s="567"/>
      <c r="F39" s="567"/>
      <c r="G39" s="567"/>
      <c r="H39" s="567"/>
      <c r="I39" s="566"/>
      <c r="J39" s="566"/>
    </row>
    <row r="40" spans="1:11">
      <c r="B40" s="765"/>
      <c r="C40" s="789">
        <f t="shared" si="12"/>
        <v>0</v>
      </c>
      <c r="D40" s="567"/>
      <c r="E40" s="567"/>
      <c r="F40" s="567"/>
      <c r="G40" s="567"/>
      <c r="H40" s="567"/>
      <c r="I40" s="566"/>
      <c r="J40" s="566"/>
    </row>
    <row r="41" spans="1:11">
      <c r="B41" s="312"/>
      <c r="C41" s="789">
        <f t="shared" si="12"/>
        <v>0</v>
      </c>
      <c r="D41" s="567"/>
      <c r="E41" s="567"/>
      <c r="F41" s="567"/>
      <c r="G41" s="567"/>
      <c r="H41" s="567"/>
      <c r="I41" s="566"/>
      <c r="J41" s="566"/>
    </row>
    <row r="42" spans="1:11">
      <c r="B42" s="312"/>
      <c r="C42" s="789">
        <f t="shared" si="12"/>
        <v>0</v>
      </c>
      <c r="D42" s="567"/>
      <c r="E42" s="567"/>
      <c r="F42" s="567"/>
      <c r="G42" s="567"/>
      <c r="H42" s="567"/>
      <c r="I42" s="566"/>
      <c r="J42" s="566"/>
    </row>
    <row r="43" spans="1:11">
      <c r="B43" s="312"/>
      <c r="C43" s="789">
        <f t="shared" si="12"/>
        <v>0</v>
      </c>
      <c r="D43" s="567"/>
      <c r="E43" s="567"/>
      <c r="F43" s="567"/>
      <c r="G43" s="567"/>
      <c r="H43" s="567"/>
      <c r="I43" s="566"/>
      <c r="J43" s="566"/>
    </row>
    <row r="44" spans="1:11">
      <c r="B44" s="312"/>
      <c r="C44" s="789">
        <f t="shared" si="12"/>
        <v>0</v>
      </c>
      <c r="D44" s="567"/>
      <c r="E44" s="567"/>
      <c r="F44" s="567"/>
      <c r="G44" s="567"/>
      <c r="H44" s="567"/>
      <c r="I44" s="566"/>
      <c r="J44" s="566"/>
    </row>
    <row r="45" spans="1:11" s="781" customFormat="1">
      <c r="A45" s="143"/>
      <c r="B45" s="785"/>
      <c r="C45" s="789">
        <f t="shared" si="12"/>
        <v>0</v>
      </c>
      <c r="D45" s="791"/>
      <c r="E45" s="791"/>
      <c r="F45" s="791"/>
      <c r="G45" s="791"/>
      <c r="H45" s="791"/>
      <c r="I45" s="790"/>
      <c r="J45" s="790"/>
    </row>
    <row r="46" spans="1:11" s="781" customFormat="1">
      <c r="A46" s="143"/>
      <c r="B46" s="785"/>
      <c r="C46" s="789">
        <f t="shared" si="12"/>
        <v>0</v>
      </c>
      <c r="D46" s="791"/>
      <c r="E46" s="791"/>
      <c r="F46" s="791"/>
      <c r="G46" s="791"/>
      <c r="H46" s="791"/>
      <c r="I46" s="790"/>
      <c r="J46" s="790"/>
    </row>
    <row r="47" spans="1:11" s="781" customFormat="1">
      <c r="A47" s="143"/>
      <c r="B47" s="785"/>
      <c r="C47" s="789">
        <f t="shared" si="12"/>
        <v>0</v>
      </c>
      <c r="D47" s="791"/>
      <c r="E47" s="791"/>
      <c r="F47" s="791"/>
      <c r="G47" s="791"/>
      <c r="H47" s="791"/>
      <c r="I47" s="790"/>
      <c r="J47" s="790"/>
    </row>
    <row r="48" spans="1:11" s="781" customFormat="1">
      <c r="A48" s="143"/>
      <c r="B48" s="785"/>
      <c r="C48" s="789">
        <f t="shared" si="12"/>
        <v>0</v>
      </c>
      <c r="D48" s="791"/>
      <c r="E48" s="791"/>
      <c r="F48" s="791"/>
      <c r="G48" s="791"/>
      <c r="H48" s="791"/>
      <c r="I48" s="790"/>
      <c r="J48" s="790"/>
    </row>
    <row r="49" spans="1:10" s="781" customFormat="1">
      <c r="A49" s="143"/>
      <c r="B49" s="785"/>
      <c r="C49" s="789">
        <f t="shared" si="12"/>
        <v>0</v>
      </c>
      <c r="D49" s="791"/>
      <c r="E49" s="791"/>
      <c r="F49" s="791"/>
      <c r="G49" s="791"/>
      <c r="H49" s="791"/>
      <c r="I49" s="790"/>
      <c r="J49" s="790"/>
    </row>
    <row r="50" spans="1:10" s="781" customFormat="1">
      <c r="A50" s="143"/>
      <c r="B50" s="785"/>
      <c r="C50" s="789">
        <f t="shared" si="12"/>
        <v>0</v>
      </c>
      <c r="D50" s="791"/>
      <c r="E50" s="791"/>
      <c r="F50" s="791"/>
      <c r="G50" s="791"/>
      <c r="H50" s="791"/>
      <c r="I50" s="790"/>
      <c r="J50" s="790"/>
    </row>
    <row r="51" spans="1:10" s="781" customFormat="1">
      <c r="A51" s="143"/>
      <c r="B51" s="785"/>
      <c r="C51" s="789">
        <f t="shared" si="12"/>
        <v>0</v>
      </c>
      <c r="D51" s="791"/>
      <c r="E51" s="791"/>
      <c r="F51" s="791"/>
      <c r="G51" s="791"/>
      <c r="H51" s="791"/>
      <c r="I51" s="790"/>
      <c r="J51" s="790"/>
    </row>
    <row r="52" spans="1:10" s="781" customFormat="1">
      <c r="A52" s="143"/>
      <c r="B52" s="785"/>
      <c r="C52" s="789">
        <f t="shared" si="12"/>
        <v>0</v>
      </c>
      <c r="D52" s="791"/>
      <c r="E52" s="791"/>
      <c r="F52" s="791"/>
      <c r="G52" s="791"/>
      <c r="H52" s="791"/>
      <c r="I52" s="790"/>
      <c r="J52" s="790"/>
    </row>
    <row r="53" spans="1:10" s="781" customFormat="1">
      <c r="A53" s="143"/>
      <c r="B53" s="785"/>
      <c r="C53" s="789">
        <f t="shared" si="12"/>
        <v>0</v>
      </c>
      <c r="D53" s="791"/>
      <c r="E53" s="791"/>
      <c r="F53" s="791"/>
      <c r="G53" s="791"/>
      <c r="H53" s="791"/>
      <c r="I53" s="790"/>
      <c r="J53" s="790"/>
    </row>
    <row r="54" spans="1:10" s="781" customFormat="1">
      <c r="A54" s="143"/>
      <c r="B54" s="785"/>
      <c r="C54" s="789">
        <f t="shared" si="12"/>
        <v>0</v>
      </c>
      <c r="D54" s="791"/>
      <c r="E54" s="791"/>
      <c r="F54" s="791"/>
      <c r="G54" s="791"/>
      <c r="H54" s="791"/>
      <c r="I54" s="790"/>
      <c r="J54" s="790"/>
    </row>
    <row r="55" spans="1:10" s="781" customFormat="1">
      <c r="A55" s="143"/>
      <c r="B55" s="785"/>
      <c r="C55" s="789">
        <f t="shared" si="12"/>
        <v>0</v>
      </c>
      <c r="D55" s="791"/>
      <c r="E55" s="791"/>
      <c r="F55" s="791"/>
      <c r="G55" s="791"/>
      <c r="H55" s="791"/>
      <c r="I55" s="790"/>
      <c r="J55" s="790"/>
    </row>
    <row r="56" spans="1:10" s="781" customFormat="1">
      <c r="A56" s="143"/>
      <c r="B56" s="785"/>
      <c r="C56" s="789">
        <f t="shared" si="12"/>
        <v>0</v>
      </c>
      <c r="D56" s="791"/>
      <c r="E56" s="791"/>
      <c r="F56" s="791"/>
      <c r="G56" s="791"/>
      <c r="H56" s="791"/>
      <c r="I56" s="790"/>
      <c r="J56" s="790"/>
    </row>
    <row r="57" spans="1:10" s="781" customFormat="1">
      <c r="A57" s="143"/>
      <c r="B57" s="785"/>
      <c r="C57" s="789">
        <f t="shared" si="12"/>
        <v>0</v>
      </c>
      <c r="D57" s="791"/>
      <c r="E57" s="791"/>
      <c r="F57" s="791"/>
      <c r="G57" s="791"/>
      <c r="H57" s="791"/>
      <c r="I57" s="790"/>
      <c r="J57" s="790"/>
    </row>
    <row r="58" spans="1:10">
      <c r="B58" s="312"/>
      <c r="C58" s="789">
        <f t="shared" si="12"/>
        <v>0</v>
      </c>
      <c r="D58" s="567"/>
      <c r="E58" s="567"/>
      <c r="F58" s="567"/>
      <c r="G58" s="567"/>
      <c r="H58" s="567"/>
      <c r="I58" s="566"/>
      <c r="J58" s="566"/>
    </row>
    <row r="59" spans="1:10">
      <c r="B59" s="332" t="s">
        <v>11</v>
      </c>
      <c r="C59" s="563">
        <f>C60</f>
        <v>0</v>
      </c>
      <c r="D59" s="563">
        <f t="shared" ref="D59:J59" si="13">D60</f>
        <v>0</v>
      </c>
      <c r="E59" s="563">
        <f t="shared" si="13"/>
        <v>0</v>
      </c>
      <c r="F59" s="563">
        <f t="shared" si="13"/>
        <v>0</v>
      </c>
      <c r="G59" s="563">
        <f t="shared" si="13"/>
        <v>0</v>
      </c>
      <c r="H59" s="563">
        <f t="shared" si="13"/>
        <v>0</v>
      </c>
      <c r="I59" s="563">
        <f t="shared" si="13"/>
        <v>0</v>
      </c>
      <c r="J59" s="563">
        <f t="shared" si="13"/>
        <v>0</v>
      </c>
    </row>
    <row r="60" spans="1:10" s="16" customFormat="1">
      <c r="A60" s="143"/>
      <c r="B60" s="208" t="s">
        <v>201</v>
      </c>
      <c r="C60" s="564">
        <f>SUM(C61:C80)</f>
        <v>0</v>
      </c>
      <c r="D60" s="569">
        <f t="shared" ref="D60:J60" si="14">SUM(D61:D80)</f>
        <v>0</v>
      </c>
      <c r="E60" s="569">
        <f t="shared" si="14"/>
        <v>0</v>
      </c>
      <c r="F60" s="569">
        <f t="shared" si="14"/>
        <v>0</v>
      </c>
      <c r="G60" s="569">
        <f t="shared" si="14"/>
        <v>0</v>
      </c>
      <c r="H60" s="569">
        <f t="shared" si="14"/>
        <v>0</v>
      </c>
      <c r="I60" s="569">
        <f t="shared" si="14"/>
        <v>0</v>
      </c>
      <c r="J60" s="569">
        <f t="shared" si="14"/>
        <v>0</v>
      </c>
    </row>
    <row r="61" spans="1:10" s="16" customFormat="1">
      <c r="A61" s="143"/>
      <c r="B61" s="785" t="s">
        <v>310</v>
      </c>
      <c r="C61" s="570"/>
      <c r="D61" s="794" t="str">
        <f t="shared" ref="D61:D80" si="15">IF(ISERROR(D$10*$C61),"",(D$10*$C61))</f>
        <v/>
      </c>
      <c r="E61" s="794" t="str">
        <f t="shared" ref="E61:J80" si="16">IF(ISERROR(E$10*$C61),"",(E$10*$C61))</f>
        <v/>
      </c>
      <c r="F61" s="794" t="str">
        <f t="shared" si="16"/>
        <v/>
      </c>
      <c r="G61" s="794" t="str">
        <f t="shared" si="16"/>
        <v/>
      </c>
      <c r="H61" s="794">
        <f t="shared" si="16"/>
        <v>0</v>
      </c>
      <c r="I61" s="794">
        <f t="shared" si="16"/>
        <v>0</v>
      </c>
      <c r="J61" s="794">
        <f t="shared" si="16"/>
        <v>0</v>
      </c>
    </row>
    <row r="62" spans="1:10" s="16" customFormat="1">
      <c r="A62" s="143"/>
      <c r="B62" s="785" t="s">
        <v>311</v>
      </c>
      <c r="C62" s="570"/>
      <c r="D62" s="794" t="str">
        <f t="shared" si="15"/>
        <v/>
      </c>
      <c r="E62" s="794" t="str">
        <f t="shared" si="16"/>
        <v/>
      </c>
      <c r="F62" s="794" t="str">
        <f t="shared" si="16"/>
        <v/>
      </c>
      <c r="G62" s="794" t="str">
        <f t="shared" si="16"/>
        <v/>
      </c>
      <c r="H62" s="794">
        <f t="shared" si="16"/>
        <v>0</v>
      </c>
      <c r="I62" s="794">
        <f t="shared" si="16"/>
        <v>0</v>
      </c>
      <c r="J62" s="794">
        <f t="shared" si="16"/>
        <v>0</v>
      </c>
    </row>
    <row r="63" spans="1:10" s="16" customFormat="1" ht="12" customHeight="1">
      <c r="A63" s="143"/>
      <c r="B63" s="785" t="s">
        <v>312</v>
      </c>
      <c r="C63" s="570"/>
      <c r="D63" s="794" t="str">
        <f t="shared" si="15"/>
        <v/>
      </c>
      <c r="E63" s="794" t="str">
        <f t="shared" si="16"/>
        <v/>
      </c>
      <c r="F63" s="794" t="str">
        <f t="shared" si="16"/>
        <v/>
      </c>
      <c r="G63" s="794" t="str">
        <f t="shared" si="16"/>
        <v/>
      </c>
      <c r="H63" s="794">
        <f t="shared" si="16"/>
        <v>0</v>
      </c>
      <c r="I63" s="794">
        <f t="shared" si="16"/>
        <v>0</v>
      </c>
      <c r="J63" s="794">
        <f t="shared" si="16"/>
        <v>0</v>
      </c>
    </row>
    <row r="64" spans="1:10" s="16" customFormat="1" ht="12" customHeight="1">
      <c r="A64" s="143"/>
      <c r="B64" s="785" t="s">
        <v>313</v>
      </c>
      <c r="C64" s="570"/>
      <c r="D64" s="794" t="str">
        <f t="shared" si="15"/>
        <v/>
      </c>
      <c r="E64" s="794" t="str">
        <f t="shared" si="16"/>
        <v/>
      </c>
      <c r="F64" s="794" t="str">
        <f t="shared" si="16"/>
        <v/>
      </c>
      <c r="G64" s="794" t="str">
        <f t="shared" si="16"/>
        <v/>
      </c>
      <c r="H64" s="794">
        <f t="shared" si="16"/>
        <v>0</v>
      </c>
      <c r="I64" s="794">
        <f t="shared" si="16"/>
        <v>0</v>
      </c>
      <c r="J64" s="794">
        <f t="shared" si="16"/>
        <v>0</v>
      </c>
    </row>
    <row r="65" spans="1:10" s="16" customFormat="1" ht="12" customHeight="1">
      <c r="A65" s="143"/>
      <c r="B65" s="785" t="s">
        <v>314</v>
      </c>
      <c r="C65" s="570"/>
      <c r="D65" s="571" t="str">
        <f t="shared" si="15"/>
        <v/>
      </c>
      <c r="E65" s="571" t="str">
        <f t="shared" si="16"/>
        <v/>
      </c>
      <c r="F65" s="571" t="str">
        <f t="shared" si="16"/>
        <v/>
      </c>
      <c r="G65" s="571" t="str">
        <f t="shared" si="16"/>
        <v/>
      </c>
      <c r="H65" s="571">
        <f t="shared" si="16"/>
        <v>0</v>
      </c>
      <c r="I65" s="571">
        <f t="shared" si="16"/>
        <v>0</v>
      </c>
      <c r="J65" s="571">
        <f t="shared" si="16"/>
        <v>0</v>
      </c>
    </row>
    <row r="66" spans="1:10" s="16" customFormat="1" ht="12" customHeight="1">
      <c r="A66" s="143"/>
      <c r="B66" s="312"/>
      <c r="C66" s="570"/>
      <c r="D66" s="571" t="str">
        <f t="shared" si="15"/>
        <v/>
      </c>
      <c r="E66" s="571" t="str">
        <f t="shared" si="16"/>
        <v/>
      </c>
      <c r="F66" s="571" t="str">
        <f t="shared" si="16"/>
        <v/>
      </c>
      <c r="G66" s="571" t="str">
        <f t="shared" si="16"/>
        <v/>
      </c>
      <c r="H66" s="571">
        <f t="shared" si="16"/>
        <v>0</v>
      </c>
      <c r="I66" s="571">
        <f t="shared" si="16"/>
        <v>0</v>
      </c>
      <c r="J66" s="571">
        <f t="shared" si="16"/>
        <v>0</v>
      </c>
    </row>
    <row r="67" spans="1:10" s="16" customFormat="1" ht="12" customHeight="1">
      <c r="A67" s="143"/>
      <c r="B67" s="312"/>
      <c r="C67" s="570"/>
      <c r="D67" s="571" t="str">
        <f t="shared" si="15"/>
        <v/>
      </c>
      <c r="E67" s="571" t="str">
        <f t="shared" si="16"/>
        <v/>
      </c>
      <c r="F67" s="571" t="str">
        <f t="shared" si="16"/>
        <v/>
      </c>
      <c r="G67" s="571" t="str">
        <f t="shared" si="16"/>
        <v/>
      </c>
      <c r="H67" s="571">
        <f t="shared" si="16"/>
        <v>0</v>
      </c>
      <c r="I67" s="571">
        <f t="shared" si="16"/>
        <v>0</v>
      </c>
      <c r="J67" s="571">
        <f t="shared" si="16"/>
        <v>0</v>
      </c>
    </row>
    <row r="68" spans="1:10" s="16" customFormat="1" ht="12" customHeight="1">
      <c r="A68" s="143"/>
      <c r="B68" s="312"/>
      <c r="C68" s="570"/>
      <c r="D68" s="571" t="str">
        <f t="shared" si="15"/>
        <v/>
      </c>
      <c r="E68" s="571" t="str">
        <f t="shared" si="16"/>
        <v/>
      </c>
      <c r="F68" s="571" t="str">
        <f t="shared" si="16"/>
        <v/>
      </c>
      <c r="G68" s="571" t="str">
        <f t="shared" si="16"/>
        <v/>
      </c>
      <c r="H68" s="571">
        <f t="shared" si="16"/>
        <v>0</v>
      </c>
      <c r="I68" s="571">
        <f t="shared" si="16"/>
        <v>0</v>
      </c>
      <c r="J68" s="571">
        <f t="shared" si="16"/>
        <v>0</v>
      </c>
    </row>
    <row r="69" spans="1:10" s="16" customFormat="1" ht="12" customHeight="1">
      <c r="A69" s="143"/>
      <c r="B69" s="312"/>
      <c r="C69" s="570"/>
      <c r="D69" s="571" t="str">
        <f t="shared" si="15"/>
        <v/>
      </c>
      <c r="E69" s="571" t="str">
        <f t="shared" si="16"/>
        <v/>
      </c>
      <c r="F69" s="571" t="str">
        <f t="shared" si="16"/>
        <v/>
      </c>
      <c r="G69" s="571" t="str">
        <f t="shared" si="16"/>
        <v/>
      </c>
      <c r="H69" s="571">
        <f t="shared" si="16"/>
        <v>0</v>
      </c>
      <c r="I69" s="571">
        <f t="shared" si="16"/>
        <v>0</v>
      </c>
      <c r="J69" s="571">
        <f t="shared" si="16"/>
        <v>0</v>
      </c>
    </row>
    <row r="70" spans="1:10" s="16" customFormat="1" ht="12" customHeight="1">
      <c r="A70" s="143"/>
      <c r="B70" s="312"/>
      <c r="C70" s="570"/>
      <c r="D70" s="571" t="str">
        <f t="shared" si="15"/>
        <v/>
      </c>
      <c r="E70" s="571" t="str">
        <f t="shared" si="16"/>
        <v/>
      </c>
      <c r="F70" s="571" t="str">
        <f t="shared" si="16"/>
        <v/>
      </c>
      <c r="G70" s="571" t="str">
        <f t="shared" si="16"/>
        <v/>
      </c>
      <c r="H70" s="571">
        <f t="shared" si="16"/>
        <v>0</v>
      </c>
      <c r="I70" s="571">
        <f t="shared" si="16"/>
        <v>0</v>
      </c>
      <c r="J70" s="571">
        <f t="shared" si="16"/>
        <v>0</v>
      </c>
    </row>
    <row r="71" spans="1:10" s="782" customFormat="1" ht="12" customHeight="1">
      <c r="A71" s="143"/>
      <c r="B71" s="785"/>
      <c r="C71" s="793"/>
      <c r="D71" s="794" t="str">
        <f t="shared" si="15"/>
        <v/>
      </c>
      <c r="E71" s="794" t="str">
        <f t="shared" si="16"/>
        <v/>
      </c>
      <c r="F71" s="794" t="str">
        <f t="shared" si="16"/>
        <v/>
      </c>
      <c r="G71" s="794" t="str">
        <f t="shared" si="16"/>
        <v/>
      </c>
      <c r="H71" s="794">
        <f t="shared" si="16"/>
        <v>0</v>
      </c>
      <c r="I71" s="794">
        <f t="shared" si="16"/>
        <v>0</v>
      </c>
      <c r="J71" s="794">
        <f t="shared" si="16"/>
        <v>0</v>
      </c>
    </row>
    <row r="72" spans="1:10" s="782" customFormat="1" ht="12" customHeight="1">
      <c r="A72" s="143"/>
      <c r="B72" s="785"/>
      <c r="C72" s="793"/>
      <c r="D72" s="794" t="str">
        <f t="shared" si="15"/>
        <v/>
      </c>
      <c r="E72" s="794" t="str">
        <f t="shared" si="16"/>
        <v/>
      </c>
      <c r="F72" s="794" t="str">
        <f t="shared" si="16"/>
        <v/>
      </c>
      <c r="G72" s="794" t="str">
        <f t="shared" si="16"/>
        <v/>
      </c>
      <c r="H72" s="794">
        <f t="shared" si="16"/>
        <v>0</v>
      </c>
      <c r="I72" s="794">
        <f t="shared" si="16"/>
        <v>0</v>
      </c>
      <c r="J72" s="794">
        <f t="shared" si="16"/>
        <v>0</v>
      </c>
    </row>
    <row r="73" spans="1:10" s="782" customFormat="1" ht="12" customHeight="1">
      <c r="A73" s="143"/>
      <c r="B73" s="785"/>
      <c r="C73" s="793"/>
      <c r="D73" s="794" t="str">
        <f t="shared" si="15"/>
        <v/>
      </c>
      <c r="E73" s="794" t="str">
        <f t="shared" si="16"/>
        <v/>
      </c>
      <c r="F73" s="794" t="str">
        <f t="shared" si="16"/>
        <v/>
      </c>
      <c r="G73" s="794" t="str">
        <f t="shared" si="16"/>
        <v/>
      </c>
      <c r="H73" s="794">
        <f t="shared" si="16"/>
        <v>0</v>
      </c>
      <c r="I73" s="794">
        <f t="shared" si="16"/>
        <v>0</v>
      </c>
      <c r="J73" s="794">
        <f t="shared" si="16"/>
        <v>0</v>
      </c>
    </row>
    <row r="74" spans="1:10" s="782" customFormat="1" ht="12" customHeight="1">
      <c r="A74" s="143"/>
      <c r="B74" s="785"/>
      <c r="C74" s="793"/>
      <c r="D74" s="794" t="str">
        <f t="shared" si="15"/>
        <v/>
      </c>
      <c r="E74" s="794" t="str">
        <f t="shared" si="16"/>
        <v/>
      </c>
      <c r="F74" s="794" t="str">
        <f t="shared" si="16"/>
        <v/>
      </c>
      <c r="G74" s="794" t="str">
        <f t="shared" si="16"/>
        <v/>
      </c>
      <c r="H74" s="794">
        <f t="shared" si="16"/>
        <v>0</v>
      </c>
      <c r="I74" s="794">
        <f t="shared" si="16"/>
        <v>0</v>
      </c>
      <c r="J74" s="794">
        <f t="shared" si="16"/>
        <v>0</v>
      </c>
    </row>
    <row r="75" spans="1:10" s="782" customFormat="1" ht="12" customHeight="1">
      <c r="A75" s="143"/>
      <c r="B75" s="785"/>
      <c r="C75" s="793"/>
      <c r="D75" s="794" t="str">
        <f t="shared" si="15"/>
        <v/>
      </c>
      <c r="E75" s="794" t="str">
        <f t="shared" si="16"/>
        <v/>
      </c>
      <c r="F75" s="794" t="str">
        <f t="shared" si="16"/>
        <v/>
      </c>
      <c r="G75" s="794" t="str">
        <f t="shared" si="16"/>
        <v/>
      </c>
      <c r="H75" s="794">
        <f t="shared" si="16"/>
        <v>0</v>
      </c>
      <c r="I75" s="794">
        <f t="shared" si="16"/>
        <v>0</v>
      </c>
      <c r="J75" s="794">
        <f t="shared" si="16"/>
        <v>0</v>
      </c>
    </row>
    <row r="76" spans="1:10" s="782" customFormat="1" ht="12" customHeight="1">
      <c r="A76" s="143"/>
      <c r="B76" s="785"/>
      <c r="C76" s="793"/>
      <c r="D76" s="794" t="str">
        <f t="shared" si="15"/>
        <v/>
      </c>
      <c r="E76" s="794" t="str">
        <f t="shared" si="16"/>
        <v/>
      </c>
      <c r="F76" s="794" t="str">
        <f t="shared" si="16"/>
        <v/>
      </c>
      <c r="G76" s="794" t="str">
        <f t="shared" si="16"/>
        <v/>
      </c>
      <c r="H76" s="794">
        <f t="shared" si="16"/>
        <v>0</v>
      </c>
      <c r="I76" s="794">
        <f t="shared" si="16"/>
        <v>0</v>
      </c>
      <c r="J76" s="794">
        <f t="shared" si="16"/>
        <v>0</v>
      </c>
    </row>
    <row r="77" spans="1:10" s="782" customFormat="1" ht="12" customHeight="1">
      <c r="A77" s="143"/>
      <c r="B77" s="785"/>
      <c r="C77" s="793"/>
      <c r="D77" s="794" t="str">
        <f t="shared" si="15"/>
        <v/>
      </c>
      <c r="E77" s="794" t="str">
        <f t="shared" si="16"/>
        <v/>
      </c>
      <c r="F77" s="794" t="str">
        <f t="shared" si="16"/>
        <v/>
      </c>
      <c r="G77" s="794" t="str">
        <f t="shared" si="16"/>
        <v/>
      </c>
      <c r="H77" s="794">
        <f t="shared" si="16"/>
        <v>0</v>
      </c>
      <c r="I77" s="794">
        <f t="shared" si="16"/>
        <v>0</v>
      </c>
      <c r="J77" s="794">
        <f t="shared" si="16"/>
        <v>0</v>
      </c>
    </row>
    <row r="78" spans="1:10" s="782" customFormat="1" ht="12" customHeight="1">
      <c r="A78" s="143"/>
      <c r="B78" s="785"/>
      <c r="C78" s="793"/>
      <c r="D78" s="794" t="str">
        <f t="shared" si="15"/>
        <v/>
      </c>
      <c r="E78" s="794" t="str">
        <f t="shared" si="16"/>
        <v/>
      </c>
      <c r="F78" s="794" t="str">
        <f t="shared" si="16"/>
        <v/>
      </c>
      <c r="G78" s="794" t="str">
        <f t="shared" si="16"/>
        <v/>
      </c>
      <c r="H78" s="794">
        <f t="shared" si="16"/>
        <v>0</v>
      </c>
      <c r="I78" s="794">
        <f t="shared" si="16"/>
        <v>0</v>
      </c>
      <c r="J78" s="794">
        <f t="shared" si="16"/>
        <v>0</v>
      </c>
    </row>
    <row r="79" spans="1:10" s="16" customFormat="1">
      <c r="A79" s="143"/>
      <c r="B79" s="312"/>
      <c r="C79" s="570"/>
      <c r="D79" s="794" t="str">
        <f t="shared" si="15"/>
        <v/>
      </c>
      <c r="E79" s="794" t="str">
        <f t="shared" si="16"/>
        <v/>
      </c>
      <c r="F79" s="794" t="str">
        <f t="shared" si="16"/>
        <v/>
      </c>
      <c r="G79" s="794" t="str">
        <f t="shared" si="16"/>
        <v/>
      </c>
      <c r="H79" s="794">
        <f t="shared" si="16"/>
        <v>0</v>
      </c>
      <c r="I79" s="794">
        <f t="shared" si="16"/>
        <v>0</v>
      </c>
      <c r="J79" s="794">
        <f t="shared" si="16"/>
        <v>0</v>
      </c>
    </row>
    <row r="80" spans="1:10">
      <c r="B80" s="312"/>
      <c r="C80" s="570"/>
      <c r="D80" s="794" t="str">
        <f t="shared" si="15"/>
        <v/>
      </c>
      <c r="E80" s="794" t="str">
        <f t="shared" si="16"/>
        <v/>
      </c>
      <c r="F80" s="794" t="str">
        <f t="shared" si="16"/>
        <v/>
      </c>
      <c r="G80" s="794" t="str">
        <f t="shared" si="16"/>
        <v/>
      </c>
      <c r="H80" s="794">
        <f t="shared" si="16"/>
        <v>0</v>
      </c>
      <c r="I80" s="794">
        <f t="shared" si="16"/>
        <v>0</v>
      </c>
      <c r="J80" s="794">
        <f t="shared" si="16"/>
        <v>0</v>
      </c>
    </row>
    <row r="81" spans="1:10">
      <c r="B81" s="209" t="s">
        <v>20</v>
      </c>
      <c r="C81" s="572">
        <f>IF(ISERROR(C32+C59),"",(C32+C59))</f>
        <v>0</v>
      </c>
      <c r="D81" s="573">
        <f t="shared" ref="D81:J81" si="17">IF(ISERROR(D32+D59),"",(D32+D59))</f>
        <v>0</v>
      </c>
      <c r="E81" s="573">
        <f t="shared" si="17"/>
        <v>0</v>
      </c>
      <c r="F81" s="573">
        <f t="shared" si="17"/>
        <v>0</v>
      </c>
      <c r="G81" s="573">
        <f t="shared" si="17"/>
        <v>0</v>
      </c>
      <c r="H81" s="573">
        <f t="shared" si="17"/>
        <v>0</v>
      </c>
      <c r="I81" s="573">
        <f t="shared" si="17"/>
        <v>0</v>
      </c>
      <c r="J81" s="573">
        <f t="shared" si="17"/>
        <v>0</v>
      </c>
    </row>
    <row r="82" spans="1:10">
      <c r="B82" s="210" t="s">
        <v>18</v>
      </c>
      <c r="C82" s="574"/>
      <c r="D82" s="575"/>
      <c r="E82" s="575"/>
      <c r="F82" s="575"/>
      <c r="G82" s="575"/>
      <c r="H82" s="575"/>
      <c r="I82" s="575"/>
      <c r="J82" s="575"/>
    </row>
    <row r="83" spans="1:10" s="16" customFormat="1">
      <c r="A83" s="143"/>
      <c r="B83" s="333" t="s">
        <v>10</v>
      </c>
      <c r="C83" s="578">
        <f>SUM(C84:C103)</f>
        <v>0</v>
      </c>
      <c r="D83" s="578">
        <f t="shared" ref="D83:J83" si="18">SUM(D84:D103)</f>
        <v>0</v>
      </c>
      <c r="E83" s="578">
        <f t="shared" si="18"/>
        <v>0</v>
      </c>
      <c r="F83" s="578">
        <f t="shared" si="18"/>
        <v>0</v>
      </c>
      <c r="G83" s="578">
        <f t="shared" si="18"/>
        <v>0</v>
      </c>
      <c r="H83" s="578">
        <f t="shared" si="18"/>
        <v>0</v>
      </c>
      <c r="I83" s="578">
        <f t="shared" si="18"/>
        <v>0</v>
      </c>
      <c r="J83" s="578">
        <f t="shared" si="18"/>
        <v>0</v>
      </c>
    </row>
    <row r="84" spans="1:10">
      <c r="B84" s="786" t="s">
        <v>315</v>
      </c>
      <c r="C84" s="789">
        <f t="shared" ref="C84:C103" si="19">SUM(D84:J84)</f>
        <v>0</v>
      </c>
      <c r="D84" s="567"/>
      <c r="E84" s="567"/>
      <c r="F84" s="567"/>
      <c r="G84" s="567"/>
      <c r="H84" s="567"/>
      <c r="I84" s="567"/>
      <c r="J84" s="567"/>
    </row>
    <row r="85" spans="1:10">
      <c r="B85" s="786" t="s">
        <v>316</v>
      </c>
      <c r="C85" s="789">
        <f t="shared" si="19"/>
        <v>0</v>
      </c>
      <c r="D85" s="567"/>
      <c r="E85" s="567"/>
      <c r="F85" s="567"/>
      <c r="G85" s="567"/>
      <c r="H85" s="567"/>
      <c r="I85" s="567"/>
      <c r="J85" s="567"/>
    </row>
    <row r="86" spans="1:10">
      <c r="B86" s="786" t="s">
        <v>317</v>
      </c>
      <c r="C86" s="789">
        <f t="shared" si="19"/>
        <v>0</v>
      </c>
      <c r="D86" s="567"/>
      <c r="E86" s="567"/>
      <c r="F86" s="567"/>
      <c r="G86" s="567"/>
      <c r="H86" s="567"/>
      <c r="I86" s="567"/>
      <c r="J86" s="567"/>
    </row>
    <row r="87" spans="1:10">
      <c r="B87" s="786" t="s">
        <v>318</v>
      </c>
      <c r="C87" s="789">
        <f t="shared" si="19"/>
        <v>0</v>
      </c>
      <c r="D87" s="567"/>
      <c r="E87" s="567"/>
      <c r="F87" s="567"/>
      <c r="G87" s="567"/>
      <c r="H87" s="567"/>
      <c r="I87" s="567"/>
      <c r="J87" s="567"/>
    </row>
    <row r="88" spans="1:10">
      <c r="B88" s="786" t="s">
        <v>319</v>
      </c>
      <c r="C88" s="789">
        <f t="shared" si="19"/>
        <v>0</v>
      </c>
      <c r="D88" s="567"/>
      <c r="E88" s="567"/>
      <c r="F88" s="567"/>
      <c r="G88" s="567"/>
      <c r="H88" s="567"/>
      <c r="I88" s="567"/>
      <c r="J88" s="567"/>
    </row>
    <row r="89" spans="1:10">
      <c r="B89" s="786" t="s">
        <v>320</v>
      </c>
      <c r="C89" s="789">
        <f t="shared" si="19"/>
        <v>0</v>
      </c>
      <c r="D89" s="567"/>
      <c r="E89" s="567"/>
      <c r="F89" s="567"/>
      <c r="G89" s="567"/>
      <c r="H89" s="567"/>
      <c r="I89" s="567"/>
      <c r="J89" s="567"/>
    </row>
    <row r="90" spans="1:10" s="781" customFormat="1">
      <c r="A90" s="143"/>
      <c r="B90" s="786" t="s">
        <v>321</v>
      </c>
      <c r="C90" s="789">
        <f t="shared" si="19"/>
        <v>0</v>
      </c>
      <c r="D90" s="791"/>
      <c r="E90" s="791"/>
      <c r="F90" s="791"/>
      <c r="G90" s="791"/>
      <c r="H90" s="791"/>
      <c r="I90" s="791"/>
      <c r="J90" s="791"/>
    </row>
    <row r="91" spans="1:10" s="781" customFormat="1">
      <c r="A91" s="143"/>
      <c r="B91" s="786"/>
      <c r="C91" s="789">
        <f t="shared" si="19"/>
        <v>0</v>
      </c>
      <c r="D91" s="791"/>
      <c r="E91" s="791"/>
      <c r="F91" s="791"/>
      <c r="G91" s="791"/>
      <c r="H91" s="791"/>
      <c r="I91" s="791"/>
      <c r="J91" s="791"/>
    </row>
    <row r="92" spans="1:10" s="781" customFormat="1">
      <c r="A92" s="143"/>
      <c r="B92" s="786"/>
      <c r="C92" s="789">
        <f t="shared" si="19"/>
        <v>0</v>
      </c>
      <c r="D92" s="791"/>
      <c r="E92" s="791"/>
      <c r="F92" s="791"/>
      <c r="G92" s="791"/>
      <c r="H92" s="791"/>
      <c r="I92" s="791"/>
      <c r="J92" s="791"/>
    </row>
    <row r="93" spans="1:10" s="781" customFormat="1">
      <c r="A93" s="143"/>
      <c r="B93" s="786"/>
      <c r="C93" s="789">
        <f t="shared" si="19"/>
        <v>0</v>
      </c>
      <c r="D93" s="791"/>
      <c r="E93" s="791"/>
      <c r="F93" s="791"/>
      <c r="G93" s="791"/>
      <c r="H93" s="791"/>
      <c r="I93" s="791"/>
      <c r="J93" s="791"/>
    </row>
    <row r="94" spans="1:10" s="781" customFormat="1">
      <c r="A94" s="143"/>
      <c r="B94" s="786"/>
      <c r="C94" s="789">
        <f t="shared" si="19"/>
        <v>0</v>
      </c>
      <c r="D94" s="791"/>
      <c r="E94" s="791"/>
      <c r="F94" s="791"/>
      <c r="G94" s="791"/>
      <c r="H94" s="791"/>
      <c r="I94" s="791"/>
      <c r="J94" s="791"/>
    </row>
    <row r="95" spans="1:10" s="781" customFormat="1">
      <c r="A95" s="143"/>
      <c r="B95" s="786"/>
      <c r="C95" s="789">
        <f t="shared" si="19"/>
        <v>0</v>
      </c>
      <c r="D95" s="791"/>
      <c r="E95" s="791"/>
      <c r="F95" s="791"/>
      <c r="G95" s="791"/>
      <c r="H95" s="791"/>
      <c r="I95" s="791"/>
      <c r="J95" s="791"/>
    </row>
    <row r="96" spans="1:10" s="781" customFormat="1">
      <c r="A96" s="143"/>
      <c r="B96" s="786"/>
      <c r="C96" s="789">
        <f t="shared" si="19"/>
        <v>0</v>
      </c>
      <c r="D96" s="791"/>
      <c r="E96" s="791"/>
      <c r="F96" s="791"/>
      <c r="G96" s="791"/>
      <c r="H96" s="791"/>
      <c r="I96" s="791"/>
      <c r="J96" s="791"/>
    </row>
    <row r="97" spans="1:10" s="781" customFormat="1">
      <c r="A97" s="143"/>
      <c r="B97" s="786"/>
      <c r="C97" s="789">
        <f t="shared" si="19"/>
        <v>0</v>
      </c>
      <c r="D97" s="791"/>
      <c r="E97" s="791"/>
      <c r="F97" s="791"/>
      <c r="G97" s="791"/>
      <c r="H97" s="791"/>
      <c r="I97" s="791"/>
      <c r="J97" s="791"/>
    </row>
    <row r="98" spans="1:10" s="781" customFormat="1">
      <c r="A98" s="143"/>
      <c r="B98" s="786"/>
      <c r="C98" s="789">
        <f t="shared" si="19"/>
        <v>0</v>
      </c>
      <c r="D98" s="791"/>
      <c r="E98" s="791"/>
      <c r="F98" s="791"/>
      <c r="G98" s="791"/>
      <c r="H98" s="791"/>
      <c r="I98" s="791"/>
      <c r="J98" s="791"/>
    </row>
    <row r="99" spans="1:10">
      <c r="B99" s="313"/>
      <c r="C99" s="789">
        <f t="shared" si="19"/>
        <v>0</v>
      </c>
      <c r="D99" s="567"/>
      <c r="E99" s="567"/>
      <c r="F99" s="567"/>
      <c r="G99" s="567"/>
      <c r="H99" s="567"/>
      <c r="I99" s="567"/>
      <c r="J99" s="567"/>
    </row>
    <row r="100" spans="1:10">
      <c r="B100" s="313"/>
      <c r="C100" s="789">
        <f t="shared" si="19"/>
        <v>0</v>
      </c>
      <c r="D100" s="567"/>
      <c r="E100" s="567"/>
      <c r="F100" s="567"/>
      <c r="G100" s="567"/>
      <c r="H100" s="567"/>
      <c r="I100" s="567"/>
      <c r="J100" s="567"/>
    </row>
    <row r="101" spans="1:10">
      <c r="B101" s="313"/>
      <c r="C101" s="789">
        <f t="shared" si="19"/>
        <v>0</v>
      </c>
      <c r="D101" s="567"/>
      <c r="E101" s="567"/>
      <c r="F101" s="567"/>
      <c r="G101" s="567"/>
      <c r="H101" s="567"/>
      <c r="I101" s="567"/>
      <c r="J101" s="567"/>
    </row>
    <row r="102" spans="1:10">
      <c r="B102" s="313"/>
      <c r="C102" s="789">
        <f t="shared" si="19"/>
        <v>0</v>
      </c>
      <c r="D102" s="567"/>
      <c r="E102" s="567"/>
      <c r="F102" s="567"/>
      <c r="G102" s="567"/>
      <c r="H102" s="567"/>
      <c r="I102" s="567"/>
      <c r="J102" s="567"/>
    </row>
    <row r="103" spans="1:10">
      <c r="B103" s="313"/>
      <c r="C103" s="789">
        <f t="shared" si="19"/>
        <v>0</v>
      </c>
      <c r="D103" s="567"/>
      <c r="E103" s="567"/>
      <c r="F103" s="567"/>
      <c r="G103" s="567"/>
      <c r="H103" s="567"/>
      <c r="I103" s="567"/>
      <c r="J103" s="567"/>
    </row>
    <row r="104" spans="1:10" s="19" customFormat="1">
      <c r="A104" s="143"/>
      <c r="B104" s="333" t="s">
        <v>11</v>
      </c>
      <c r="C104" s="578">
        <f t="shared" ref="C104:J104" si="20">C105+C118+C127+C138</f>
        <v>0</v>
      </c>
      <c r="D104" s="578">
        <f t="shared" si="20"/>
        <v>0</v>
      </c>
      <c r="E104" s="578">
        <f t="shared" si="20"/>
        <v>0</v>
      </c>
      <c r="F104" s="578">
        <f t="shared" si="20"/>
        <v>0</v>
      </c>
      <c r="G104" s="578">
        <f t="shared" si="20"/>
        <v>0</v>
      </c>
      <c r="H104" s="578">
        <f t="shared" si="20"/>
        <v>0</v>
      </c>
      <c r="I104" s="578">
        <f t="shared" si="20"/>
        <v>0</v>
      </c>
      <c r="J104" s="578">
        <f t="shared" si="20"/>
        <v>0</v>
      </c>
    </row>
    <row r="105" spans="1:10">
      <c r="B105" s="409" t="str">
        <f>IF(Setup!C16="","",Setup!C16)</f>
        <v>Membership</v>
      </c>
      <c r="C105" s="579">
        <f t="shared" ref="C105:J105" si="21">SUM(C106:C117)</f>
        <v>0</v>
      </c>
      <c r="D105" s="579">
        <f t="shared" si="21"/>
        <v>0</v>
      </c>
      <c r="E105" s="579">
        <f t="shared" si="21"/>
        <v>0</v>
      </c>
      <c r="F105" s="579">
        <f t="shared" si="21"/>
        <v>0</v>
      </c>
      <c r="G105" s="579">
        <f t="shared" si="21"/>
        <v>0</v>
      </c>
      <c r="H105" s="579">
        <f t="shared" si="21"/>
        <v>0</v>
      </c>
      <c r="I105" s="579">
        <f t="shared" si="21"/>
        <v>0</v>
      </c>
      <c r="J105" s="579">
        <f t="shared" si="21"/>
        <v>0</v>
      </c>
    </row>
    <row r="106" spans="1:10">
      <c r="B106" s="787" t="s">
        <v>322</v>
      </c>
      <c r="C106" s="567"/>
      <c r="D106" s="794" t="str">
        <f t="shared" ref="D106:J117" si="22">IF(ISERROR(D$10*$C106),"",(D$10*$C106))</f>
        <v/>
      </c>
      <c r="E106" s="794" t="str">
        <f t="shared" si="22"/>
        <v/>
      </c>
      <c r="F106" s="794" t="str">
        <f t="shared" si="22"/>
        <v/>
      </c>
      <c r="G106" s="794" t="str">
        <f t="shared" si="22"/>
        <v/>
      </c>
      <c r="H106" s="794">
        <f t="shared" si="22"/>
        <v>0</v>
      </c>
      <c r="I106" s="794">
        <f t="shared" si="22"/>
        <v>0</v>
      </c>
      <c r="J106" s="794">
        <f t="shared" si="22"/>
        <v>0</v>
      </c>
    </row>
    <row r="107" spans="1:10" s="781" customFormat="1">
      <c r="A107" s="143"/>
      <c r="B107" s="787" t="s">
        <v>317</v>
      </c>
      <c r="C107" s="791"/>
      <c r="D107" s="794" t="str">
        <f t="shared" si="22"/>
        <v/>
      </c>
      <c r="E107" s="794" t="str">
        <f t="shared" si="22"/>
        <v/>
      </c>
      <c r="F107" s="794" t="str">
        <f t="shared" si="22"/>
        <v/>
      </c>
      <c r="G107" s="794" t="str">
        <f t="shared" si="22"/>
        <v/>
      </c>
      <c r="H107" s="794">
        <f t="shared" si="22"/>
        <v>0</v>
      </c>
      <c r="I107" s="794">
        <f t="shared" si="22"/>
        <v>0</v>
      </c>
      <c r="J107" s="794">
        <f t="shared" si="22"/>
        <v>0</v>
      </c>
    </row>
    <row r="108" spans="1:10" s="781" customFormat="1">
      <c r="A108" s="143"/>
      <c r="B108" s="787"/>
      <c r="C108" s="791"/>
      <c r="D108" s="794" t="str">
        <f t="shared" si="22"/>
        <v/>
      </c>
      <c r="E108" s="794" t="str">
        <f t="shared" si="22"/>
        <v/>
      </c>
      <c r="F108" s="794" t="str">
        <f t="shared" si="22"/>
        <v/>
      </c>
      <c r="G108" s="794" t="str">
        <f t="shared" si="22"/>
        <v/>
      </c>
      <c r="H108" s="794">
        <f t="shared" si="22"/>
        <v>0</v>
      </c>
      <c r="I108" s="794">
        <f t="shared" si="22"/>
        <v>0</v>
      </c>
      <c r="J108" s="794">
        <f t="shared" si="22"/>
        <v>0</v>
      </c>
    </row>
    <row r="109" spans="1:10" s="781" customFormat="1">
      <c r="A109" s="143"/>
      <c r="B109" s="787"/>
      <c r="C109" s="791"/>
      <c r="D109" s="794" t="str">
        <f t="shared" si="22"/>
        <v/>
      </c>
      <c r="E109" s="794" t="str">
        <f t="shared" si="22"/>
        <v/>
      </c>
      <c r="F109" s="794" t="str">
        <f t="shared" si="22"/>
        <v/>
      </c>
      <c r="G109" s="794" t="str">
        <f t="shared" si="22"/>
        <v/>
      </c>
      <c r="H109" s="794">
        <f t="shared" si="22"/>
        <v>0</v>
      </c>
      <c r="I109" s="794">
        <f t="shared" si="22"/>
        <v>0</v>
      </c>
      <c r="J109" s="794">
        <f t="shared" si="22"/>
        <v>0</v>
      </c>
    </row>
    <row r="110" spans="1:10" s="781" customFormat="1">
      <c r="A110" s="143"/>
      <c r="B110" s="787"/>
      <c r="C110" s="791"/>
      <c r="D110" s="794" t="str">
        <f t="shared" si="22"/>
        <v/>
      </c>
      <c r="E110" s="794" t="str">
        <f t="shared" si="22"/>
        <v/>
      </c>
      <c r="F110" s="794" t="str">
        <f t="shared" si="22"/>
        <v/>
      </c>
      <c r="G110" s="794" t="str">
        <f t="shared" si="22"/>
        <v/>
      </c>
      <c r="H110" s="794">
        <f t="shared" si="22"/>
        <v>0</v>
      </c>
      <c r="I110" s="794">
        <f t="shared" si="22"/>
        <v>0</v>
      </c>
      <c r="J110" s="794">
        <f t="shared" si="22"/>
        <v>0</v>
      </c>
    </row>
    <row r="111" spans="1:10" s="781" customFormat="1">
      <c r="A111" s="143"/>
      <c r="B111" s="787"/>
      <c r="C111" s="791"/>
      <c r="D111" s="794" t="str">
        <f t="shared" si="22"/>
        <v/>
      </c>
      <c r="E111" s="794" t="str">
        <f t="shared" si="22"/>
        <v/>
      </c>
      <c r="F111" s="794" t="str">
        <f t="shared" si="22"/>
        <v/>
      </c>
      <c r="G111" s="794" t="str">
        <f t="shared" si="22"/>
        <v/>
      </c>
      <c r="H111" s="794">
        <f t="shared" si="22"/>
        <v>0</v>
      </c>
      <c r="I111" s="794">
        <f t="shared" si="22"/>
        <v>0</v>
      </c>
      <c r="J111" s="794">
        <f t="shared" si="22"/>
        <v>0</v>
      </c>
    </row>
    <row r="112" spans="1:10" s="781" customFormat="1">
      <c r="A112" s="143"/>
      <c r="B112" s="787"/>
      <c r="C112" s="791"/>
      <c r="D112" s="794" t="str">
        <f t="shared" si="22"/>
        <v/>
      </c>
      <c r="E112" s="794" t="str">
        <f t="shared" si="22"/>
        <v/>
      </c>
      <c r="F112" s="794" t="str">
        <f t="shared" si="22"/>
        <v/>
      </c>
      <c r="G112" s="794" t="str">
        <f t="shared" si="22"/>
        <v/>
      </c>
      <c r="H112" s="794">
        <f t="shared" si="22"/>
        <v>0</v>
      </c>
      <c r="I112" s="794">
        <f t="shared" si="22"/>
        <v>0</v>
      </c>
      <c r="J112" s="794">
        <f t="shared" si="22"/>
        <v>0</v>
      </c>
    </row>
    <row r="113" spans="1:10" s="781" customFormat="1">
      <c r="A113" s="143"/>
      <c r="B113" s="787"/>
      <c r="C113" s="791"/>
      <c r="D113" s="794" t="str">
        <f t="shared" si="22"/>
        <v/>
      </c>
      <c r="E113" s="794" t="str">
        <f t="shared" si="22"/>
        <v/>
      </c>
      <c r="F113" s="794" t="str">
        <f t="shared" si="22"/>
        <v/>
      </c>
      <c r="G113" s="794" t="str">
        <f t="shared" si="22"/>
        <v/>
      </c>
      <c r="H113" s="794">
        <f t="shared" si="22"/>
        <v>0</v>
      </c>
      <c r="I113" s="794">
        <f t="shared" si="22"/>
        <v>0</v>
      </c>
      <c r="J113" s="794">
        <f t="shared" si="22"/>
        <v>0</v>
      </c>
    </row>
    <row r="114" spans="1:10" s="781" customFormat="1">
      <c r="A114" s="143"/>
      <c r="B114" s="787"/>
      <c r="C114" s="791"/>
      <c r="D114" s="794" t="str">
        <f t="shared" si="22"/>
        <v/>
      </c>
      <c r="E114" s="794" t="str">
        <f t="shared" si="22"/>
        <v/>
      </c>
      <c r="F114" s="794" t="str">
        <f t="shared" si="22"/>
        <v/>
      </c>
      <c r="G114" s="794" t="str">
        <f t="shared" si="22"/>
        <v/>
      </c>
      <c r="H114" s="794">
        <f t="shared" si="22"/>
        <v>0</v>
      </c>
      <c r="I114" s="794">
        <f t="shared" si="22"/>
        <v>0</v>
      </c>
      <c r="J114" s="794">
        <f t="shared" si="22"/>
        <v>0</v>
      </c>
    </row>
    <row r="115" spans="1:10" s="781" customFormat="1">
      <c r="A115" s="143"/>
      <c r="B115" s="787"/>
      <c r="C115" s="791"/>
      <c r="D115" s="794" t="str">
        <f t="shared" si="22"/>
        <v/>
      </c>
      <c r="E115" s="794" t="str">
        <f t="shared" si="22"/>
        <v/>
      </c>
      <c r="F115" s="794" t="str">
        <f t="shared" si="22"/>
        <v/>
      </c>
      <c r="G115" s="794" t="str">
        <f t="shared" si="22"/>
        <v/>
      </c>
      <c r="H115" s="794">
        <f t="shared" si="22"/>
        <v>0</v>
      </c>
      <c r="I115" s="794">
        <f t="shared" si="22"/>
        <v>0</v>
      </c>
      <c r="J115" s="794">
        <f t="shared" si="22"/>
        <v>0</v>
      </c>
    </row>
    <row r="116" spans="1:10" s="781" customFormat="1">
      <c r="A116" s="143"/>
      <c r="B116" s="787"/>
      <c r="C116" s="791"/>
      <c r="D116" s="794" t="str">
        <f t="shared" si="22"/>
        <v/>
      </c>
      <c r="E116" s="794" t="str">
        <f t="shared" si="22"/>
        <v/>
      </c>
      <c r="F116" s="794" t="str">
        <f t="shared" si="22"/>
        <v/>
      </c>
      <c r="G116" s="794" t="str">
        <f t="shared" si="22"/>
        <v/>
      </c>
      <c r="H116" s="794">
        <f t="shared" si="22"/>
        <v>0</v>
      </c>
      <c r="I116" s="794">
        <f t="shared" si="22"/>
        <v>0</v>
      </c>
      <c r="J116" s="794">
        <f t="shared" si="22"/>
        <v>0</v>
      </c>
    </row>
    <row r="117" spans="1:10">
      <c r="B117" s="774"/>
      <c r="C117" s="567"/>
      <c r="D117" s="794" t="str">
        <f t="shared" si="22"/>
        <v/>
      </c>
      <c r="E117" s="794" t="str">
        <f t="shared" si="22"/>
        <v/>
      </c>
      <c r="F117" s="794" t="str">
        <f t="shared" si="22"/>
        <v/>
      </c>
      <c r="G117" s="794" t="str">
        <f t="shared" si="22"/>
        <v/>
      </c>
      <c r="H117" s="794">
        <f t="shared" si="22"/>
        <v>0</v>
      </c>
      <c r="I117" s="794">
        <f t="shared" si="22"/>
        <v>0</v>
      </c>
      <c r="J117" s="794">
        <f t="shared" si="22"/>
        <v>0</v>
      </c>
    </row>
    <row r="118" spans="1:10">
      <c r="B118" s="409" t="str">
        <f>IF(Setup!C17="","",Setup!C17)</f>
        <v>Interest/Investment Income</v>
      </c>
      <c r="C118" s="796">
        <f>SUM(C119:C126)</f>
        <v>0</v>
      </c>
      <c r="D118" s="579">
        <f>SUM(D119:D126)</f>
        <v>0</v>
      </c>
      <c r="E118" s="796">
        <f t="shared" ref="E118:J118" si="23">SUM(E119:E126)</f>
        <v>0</v>
      </c>
      <c r="F118" s="796">
        <f t="shared" si="23"/>
        <v>0</v>
      </c>
      <c r="G118" s="796">
        <f t="shared" si="23"/>
        <v>0</v>
      </c>
      <c r="H118" s="796">
        <f t="shared" si="23"/>
        <v>0</v>
      </c>
      <c r="I118" s="796">
        <f t="shared" si="23"/>
        <v>0</v>
      </c>
      <c r="J118" s="796">
        <f t="shared" si="23"/>
        <v>0</v>
      </c>
    </row>
    <row r="119" spans="1:10">
      <c r="B119" s="398" t="s">
        <v>262</v>
      </c>
      <c r="C119" s="567"/>
      <c r="D119" s="571" t="str">
        <f t="shared" ref="D119:D126" si="24">IF(ISERROR(D$10*$C119),"",(D$10*$C119))</f>
        <v/>
      </c>
      <c r="E119" s="571" t="str">
        <f t="shared" ref="E119:J126" si="25">IF(ISERROR(E$10*$C119),"",(E$10*$C119))</f>
        <v/>
      </c>
      <c r="F119" s="571" t="str">
        <f t="shared" si="25"/>
        <v/>
      </c>
      <c r="G119" s="571" t="str">
        <f t="shared" si="25"/>
        <v/>
      </c>
      <c r="H119" s="571">
        <f t="shared" si="25"/>
        <v>0</v>
      </c>
      <c r="I119" s="571">
        <f t="shared" si="25"/>
        <v>0</v>
      </c>
      <c r="J119" s="571">
        <f t="shared" si="25"/>
        <v>0</v>
      </c>
    </row>
    <row r="120" spans="1:10">
      <c r="B120" s="398" t="s">
        <v>263</v>
      </c>
      <c r="C120" s="567"/>
      <c r="D120" s="571" t="str">
        <f t="shared" si="24"/>
        <v/>
      </c>
      <c r="E120" s="571" t="str">
        <f t="shared" si="25"/>
        <v/>
      </c>
      <c r="F120" s="571" t="str">
        <f t="shared" si="25"/>
        <v/>
      </c>
      <c r="G120" s="571" t="str">
        <f t="shared" si="25"/>
        <v/>
      </c>
      <c r="H120" s="571">
        <f t="shared" si="25"/>
        <v>0</v>
      </c>
      <c r="I120" s="571">
        <f t="shared" si="25"/>
        <v>0</v>
      </c>
      <c r="J120" s="571">
        <f t="shared" si="25"/>
        <v>0</v>
      </c>
    </row>
    <row r="121" spans="1:10" s="781" customFormat="1">
      <c r="A121" s="143"/>
      <c r="B121" s="787"/>
      <c r="C121" s="791"/>
      <c r="D121" s="794" t="str">
        <f t="shared" si="24"/>
        <v/>
      </c>
      <c r="E121" s="794" t="str">
        <f t="shared" si="25"/>
        <v/>
      </c>
      <c r="F121" s="794" t="str">
        <f t="shared" si="25"/>
        <v/>
      </c>
      <c r="G121" s="794" t="str">
        <f t="shared" si="25"/>
        <v/>
      </c>
      <c r="H121" s="794">
        <f t="shared" si="25"/>
        <v>0</v>
      </c>
      <c r="I121" s="794">
        <f t="shared" si="25"/>
        <v>0</v>
      </c>
      <c r="J121" s="794">
        <f t="shared" si="25"/>
        <v>0</v>
      </c>
    </row>
    <row r="122" spans="1:10" s="781" customFormat="1">
      <c r="A122" s="143"/>
      <c r="B122" s="787"/>
      <c r="C122" s="791"/>
      <c r="D122" s="794" t="str">
        <f t="shared" si="24"/>
        <v/>
      </c>
      <c r="E122" s="794" t="str">
        <f t="shared" si="25"/>
        <v/>
      </c>
      <c r="F122" s="794" t="str">
        <f t="shared" si="25"/>
        <v/>
      </c>
      <c r="G122" s="794" t="str">
        <f t="shared" si="25"/>
        <v/>
      </c>
      <c r="H122" s="794">
        <f t="shared" si="25"/>
        <v>0</v>
      </c>
      <c r="I122" s="794">
        <f t="shared" si="25"/>
        <v>0</v>
      </c>
      <c r="J122" s="794">
        <f t="shared" si="25"/>
        <v>0</v>
      </c>
    </row>
    <row r="123" spans="1:10" s="781" customFormat="1">
      <c r="A123" s="143"/>
      <c r="B123" s="787"/>
      <c r="C123" s="791"/>
      <c r="D123" s="794" t="str">
        <f t="shared" si="24"/>
        <v/>
      </c>
      <c r="E123" s="794" t="str">
        <f t="shared" si="25"/>
        <v/>
      </c>
      <c r="F123" s="794" t="str">
        <f t="shared" si="25"/>
        <v/>
      </c>
      <c r="G123" s="794" t="str">
        <f t="shared" si="25"/>
        <v/>
      </c>
      <c r="H123" s="794">
        <f t="shared" si="25"/>
        <v>0</v>
      </c>
      <c r="I123" s="794">
        <f t="shared" si="25"/>
        <v>0</v>
      </c>
      <c r="J123" s="794">
        <f t="shared" si="25"/>
        <v>0</v>
      </c>
    </row>
    <row r="124" spans="1:10" s="781" customFormat="1">
      <c r="A124" s="143"/>
      <c r="B124" s="787"/>
      <c r="C124" s="791"/>
      <c r="D124" s="794" t="str">
        <f t="shared" si="24"/>
        <v/>
      </c>
      <c r="E124" s="794" t="str">
        <f t="shared" si="25"/>
        <v/>
      </c>
      <c r="F124" s="794" t="str">
        <f t="shared" si="25"/>
        <v/>
      </c>
      <c r="G124" s="794" t="str">
        <f t="shared" si="25"/>
        <v/>
      </c>
      <c r="H124" s="794">
        <f t="shared" si="25"/>
        <v>0</v>
      </c>
      <c r="I124" s="794">
        <f t="shared" si="25"/>
        <v>0</v>
      </c>
      <c r="J124" s="794">
        <f t="shared" si="25"/>
        <v>0</v>
      </c>
    </row>
    <row r="125" spans="1:10" s="781" customFormat="1">
      <c r="A125" s="143"/>
      <c r="B125" s="787"/>
      <c r="C125" s="791"/>
      <c r="D125" s="794" t="str">
        <f t="shared" si="24"/>
        <v/>
      </c>
      <c r="E125" s="794" t="str">
        <f t="shared" si="25"/>
        <v/>
      </c>
      <c r="F125" s="794" t="str">
        <f t="shared" si="25"/>
        <v/>
      </c>
      <c r="G125" s="794" t="str">
        <f t="shared" si="25"/>
        <v/>
      </c>
      <c r="H125" s="794">
        <f t="shared" si="25"/>
        <v>0</v>
      </c>
      <c r="I125" s="794">
        <f t="shared" si="25"/>
        <v>0</v>
      </c>
      <c r="J125" s="794">
        <f t="shared" si="25"/>
        <v>0</v>
      </c>
    </row>
    <row r="126" spans="1:10" s="781" customFormat="1">
      <c r="A126" s="143"/>
      <c r="B126" s="787"/>
      <c r="C126" s="791"/>
      <c r="D126" s="794" t="str">
        <f t="shared" si="24"/>
        <v/>
      </c>
      <c r="E126" s="794" t="str">
        <f t="shared" si="25"/>
        <v/>
      </c>
      <c r="F126" s="794" t="str">
        <f t="shared" si="25"/>
        <v/>
      </c>
      <c r="G126" s="794" t="str">
        <f t="shared" si="25"/>
        <v/>
      </c>
      <c r="H126" s="794">
        <f t="shared" si="25"/>
        <v>0</v>
      </c>
      <c r="I126" s="794">
        <f t="shared" si="25"/>
        <v>0</v>
      </c>
      <c r="J126" s="794">
        <f t="shared" si="25"/>
        <v>0</v>
      </c>
    </row>
    <row r="127" spans="1:10">
      <c r="B127" s="408" t="str">
        <f>IF(Setup!C18="","",Setup!C18)</f>
        <v/>
      </c>
      <c r="C127" s="568">
        <f>SUM(C128:C137)</f>
        <v>0</v>
      </c>
      <c r="D127" s="579">
        <f>SUM(D128:D137)</f>
        <v>0</v>
      </c>
      <c r="E127" s="579">
        <f t="shared" ref="E127:J127" si="26">SUM(E128:E137)</f>
        <v>0</v>
      </c>
      <c r="F127" s="579">
        <f t="shared" si="26"/>
        <v>0</v>
      </c>
      <c r="G127" s="579">
        <f t="shared" si="26"/>
        <v>0</v>
      </c>
      <c r="H127" s="579">
        <f t="shared" si="26"/>
        <v>0</v>
      </c>
      <c r="I127" s="579">
        <f t="shared" si="26"/>
        <v>0</v>
      </c>
      <c r="J127" s="579">
        <f t="shared" si="26"/>
        <v>0</v>
      </c>
    </row>
    <row r="128" spans="1:10">
      <c r="B128" s="398"/>
      <c r="C128" s="567"/>
      <c r="D128" s="571" t="str">
        <f>IF(ISERROR(D$10*$C128),"",(D$10*$C128))</f>
        <v/>
      </c>
      <c r="E128" s="571" t="str">
        <f t="shared" ref="E128:J137" si="27">IF(ISERROR(E$10*$C128),"",(E$10*$C128))</f>
        <v/>
      </c>
      <c r="F128" s="571" t="str">
        <f t="shared" si="27"/>
        <v/>
      </c>
      <c r="G128" s="571" t="str">
        <f t="shared" si="27"/>
        <v/>
      </c>
      <c r="H128" s="571">
        <f t="shared" si="27"/>
        <v>0</v>
      </c>
      <c r="I128" s="571">
        <f t="shared" si="27"/>
        <v>0</v>
      </c>
      <c r="J128" s="571">
        <f t="shared" si="27"/>
        <v>0</v>
      </c>
    </row>
    <row r="129" spans="1:10" s="781" customFormat="1">
      <c r="A129" s="143"/>
      <c r="B129" s="787"/>
      <c r="C129" s="791"/>
      <c r="D129" s="794" t="str">
        <f t="shared" ref="D129:D137" si="28">IF(ISERROR(D$10*$C129),"",(D$10*$C129))</f>
        <v/>
      </c>
      <c r="E129" s="794" t="str">
        <f t="shared" si="27"/>
        <v/>
      </c>
      <c r="F129" s="794" t="str">
        <f t="shared" si="27"/>
        <v/>
      </c>
      <c r="G129" s="794" t="str">
        <f t="shared" si="27"/>
        <v/>
      </c>
      <c r="H129" s="794">
        <f t="shared" si="27"/>
        <v>0</v>
      </c>
      <c r="I129" s="794">
        <f t="shared" si="27"/>
        <v>0</v>
      </c>
      <c r="J129" s="794">
        <f t="shared" si="27"/>
        <v>0</v>
      </c>
    </row>
    <row r="130" spans="1:10" s="781" customFormat="1">
      <c r="A130" s="143"/>
      <c r="B130" s="787"/>
      <c r="C130" s="791"/>
      <c r="D130" s="794" t="str">
        <f t="shared" si="28"/>
        <v/>
      </c>
      <c r="E130" s="794" t="str">
        <f t="shared" si="27"/>
        <v/>
      </c>
      <c r="F130" s="794" t="str">
        <f t="shared" si="27"/>
        <v/>
      </c>
      <c r="G130" s="794" t="str">
        <f t="shared" si="27"/>
        <v/>
      </c>
      <c r="H130" s="794">
        <f t="shared" si="27"/>
        <v>0</v>
      </c>
      <c r="I130" s="794">
        <f t="shared" si="27"/>
        <v>0</v>
      </c>
      <c r="J130" s="794">
        <f t="shared" si="27"/>
        <v>0</v>
      </c>
    </row>
    <row r="131" spans="1:10" s="781" customFormat="1">
      <c r="A131" s="143"/>
      <c r="B131" s="787"/>
      <c r="C131" s="791"/>
      <c r="D131" s="794" t="str">
        <f t="shared" si="28"/>
        <v/>
      </c>
      <c r="E131" s="794" t="str">
        <f t="shared" si="27"/>
        <v/>
      </c>
      <c r="F131" s="794" t="str">
        <f t="shared" si="27"/>
        <v/>
      </c>
      <c r="G131" s="794" t="str">
        <f t="shared" si="27"/>
        <v/>
      </c>
      <c r="H131" s="794">
        <f t="shared" si="27"/>
        <v>0</v>
      </c>
      <c r="I131" s="794">
        <f t="shared" si="27"/>
        <v>0</v>
      </c>
      <c r="J131" s="794">
        <f t="shared" si="27"/>
        <v>0</v>
      </c>
    </row>
    <row r="132" spans="1:10" s="781" customFormat="1">
      <c r="A132" s="143"/>
      <c r="B132" s="787"/>
      <c r="C132" s="791"/>
      <c r="D132" s="794" t="str">
        <f t="shared" si="28"/>
        <v/>
      </c>
      <c r="E132" s="794" t="str">
        <f t="shared" si="27"/>
        <v/>
      </c>
      <c r="F132" s="794" t="str">
        <f t="shared" si="27"/>
        <v/>
      </c>
      <c r="G132" s="794" t="str">
        <f t="shared" si="27"/>
        <v/>
      </c>
      <c r="H132" s="794">
        <f t="shared" si="27"/>
        <v>0</v>
      </c>
      <c r="I132" s="794">
        <f t="shared" si="27"/>
        <v>0</v>
      </c>
      <c r="J132" s="794">
        <f t="shared" si="27"/>
        <v>0</v>
      </c>
    </row>
    <row r="133" spans="1:10" s="781" customFormat="1">
      <c r="A133" s="143"/>
      <c r="B133" s="787"/>
      <c r="C133" s="791"/>
      <c r="D133" s="794" t="str">
        <f t="shared" si="28"/>
        <v/>
      </c>
      <c r="E133" s="794" t="str">
        <f t="shared" si="27"/>
        <v/>
      </c>
      <c r="F133" s="794" t="str">
        <f t="shared" si="27"/>
        <v/>
      </c>
      <c r="G133" s="794" t="str">
        <f t="shared" si="27"/>
        <v/>
      </c>
      <c r="H133" s="794">
        <f t="shared" si="27"/>
        <v>0</v>
      </c>
      <c r="I133" s="794">
        <f t="shared" si="27"/>
        <v>0</v>
      </c>
      <c r="J133" s="794">
        <f t="shared" si="27"/>
        <v>0</v>
      </c>
    </row>
    <row r="134" spans="1:10" s="781" customFormat="1">
      <c r="A134" s="143"/>
      <c r="B134" s="787"/>
      <c r="C134" s="791"/>
      <c r="D134" s="794" t="str">
        <f t="shared" si="28"/>
        <v/>
      </c>
      <c r="E134" s="794" t="str">
        <f t="shared" si="27"/>
        <v/>
      </c>
      <c r="F134" s="794" t="str">
        <f t="shared" si="27"/>
        <v/>
      </c>
      <c r="G134" s="794" t="str">
        <f t="shared" si="27"/>
        <v/>
      </c>
      <c r="H134" s="794">
        <f t="shared" si="27"/>
        <v>0</v>
      </c>
      <c r="I134" s="794">
        <f t="shared" si="27"/>
        <v>0</v>
      </c>
      <c r="J134" s="794">
        <f t="shared" si="27"/>
        <v>0</v>
      </c>
    </row>
    <row r="135" spans="1:10" s="781" customFormat="1">
      <c r="A135" s="143"/>
      <c r="B135" s="787"/>
      <c r="C135" s="791"/>
      <c r="D135" s="794" t="str">
        <f t="shared" si="28"/>
        <v/>
      </c>
      <c r="E135" s="794" t="str">
        <f t="shared" si="27"/>
        <v/>
      </c>
      <c r="F135" s="794" t="str">
        <f t="shared" si="27"/>
        <v/>
      </c>
      <c r="G135" s="794" t="str">
        <f t="shared" si="27"/>
        <v/>
      </c>
      <c r="H135" s="794">
        <f t="shared" si="27"/>
        <v>0</v>
      </c>
      <c r="I135" s="794">
        <f t="shared" si="27"/>
        <v>0</v>
      </c>
      <c r="J135" s="794">
        <f t="shared" si="27"/>
        <v>0</v>
      </c>
    </row>
    <row r="136" spans="1:10" s="781" customFormat="1">
      <c r="A136" s="143"/>
      <c r="B136" s="787"/>
      <c r="C136" s="791"/>
      <c r="D136" s="794" t="str">
        <f t="shared" si="28"/>
        <v/>
      </c>
      <c r="E136" s="794" t="str">
        <f t="shared" si="27"/>
        <v/>
      </c>
      <c r="F136" s="794" t="str">
        <f t="shared" si="27"/>
        <v/>
      </c>
      <c r="G136" s="794" t="str">
        <f t="shared" si="27"/>
        <v/>
      </c>
      <c r="H136" s="794">
        <f t="shared" si="27"/>
        <v>0</v>
      </c>
      <c r="I136" s="794">
        <f t="shared" si="27"/>
        <v>0</v>
      </c>
      <c r="J136" s="794">
        <f t="shared" si="27"/>
        <v>0</v>
      </c>
    </row>
    <row r="137" spans="1:10">
      <c r="B137" s="399"/>
      <c r="C137" s="567"/>
      <c r="D137" s="794" t="str">
        <f t="shared" si="28"/>
        <v/>
      </c>
      <c r="E137" s="794" t="str">
        <f t="shared" si="27"/>
        <v/>
      </c>
      <c r="F137" s="794" t="str">
        <f t="shared" si="27"/>
        <v/>
      </c>
      <c r="G137" s="794" t="str">
        <f t="shared" si="27"/>
        <v/>
      </c>
      <c r="H137" s="794">
        <f t="shared" si="27"/>
        <v>0</v>
      </c>
      <c r="I137" s="794">
        <f t="shared" si="27"/>
        <v>0</v>
      </c>
      <c r="J137" s="794">
        <f t="shared" si="27"/>
        <v>0</v>
      </c>
    </row>
    <row r="138" spans="1:10">
      <c r="B138" s="408" t="str">
        <f>IF(Setup!C19="","",Setup!C19)</f>
        <v/>
      </c>
      <c r="C138" s="568">
        <f>SUM(C139:C148)</f>
        <v>0</v>
      </c>
      <c r="D138" s="579">
        <f>SUM(D139:D148)</f>
        <v>0</v>
      </c>
      <c r="E138" s="579">
        <f t="shared" ref="E138:J138" si="29">SUM(E139:E148)</f>
        <v>0</v>
      </c>
      <c r="F138" s="579">
        <f t="shared" si="29"/>
        <v>0</v>
      </c>
      <c r="G138" s="579">
        <f t="shared" si="29"/>
        <v>0</v>
      </c>
      <c r="H138" s="579">
        <f t="shared" si="29"/>
        <v>0</v>
      </c>
      <c r="I138" s="579">
        <f t="shared" si="29"/>
        <v>0</v>
      </c>
      <c r="J138" s="579">
        <f t="shared" si="29"/>
        <v>0</v>
      </c>
    </row>
    <row r="139" spans="1:10">
      <c r="B139" s="398"/>
      <c r="C139" s="567"/>
      <c r="D139" s="571" t="str">
        <f>IF(ISERROR(D$10*$C139),"",(D$10*$C139))</f>
        <v/>
      </c>
      <c r="E139" s="571" t="str">
        <f t="shared" ref="E139:J148" si="30">IF(ISERROR(E$10*$C139),"",(E$10*$C139))</f>
        <v/>
      </c>
      <c r="F139" s="571" t="str">
        <f t="shared" si="30"/>
        <v/>
      </c>
      <c r="G139" s="571" t="str">
        <f t="shared" si="30"/>
        <v/>
      </c>
      <c r="H139" s="571">
        <f t="shared" si="30"/>
        <v>0</v>
      </c>
      <c r="I139" s="571">
        <f t="shared" si="30"/>
        <v>0</v>
      </c>
      <c r="J139" s="571">
        <f t="shared" si="30"/>
        <v>0</v>
      </c>
    </row>
    <row r="140" spans="1:10" s="781" customFormat="1">
      <c r="A140" s="143"/>
      <c r="B140" s="787"/>
      <c r="C140" s="791"/>
      <c r="D140" s="794" t="str">
        <f t="shared" ref="D140:D148" si="31">IF(ISERROR(D$10*$C140),"",(D$10*$C140))</f>
        <v/>
      </c>
      <c r="E140" s="794" t="str">
        <f t="shared" si="30"/>
        <v/>
      </c>
      <c r="F140" s="794" t="str">
        <f t="shared" si="30"/>
        <v/>
      </c>
      <c r="G140" s="794" t="str">
        <f t="shared" si="30"/>
        <v/>
      </c>
      <c r="H140" s="794">
        <f t="shared" si="30"/>
        <v>0</v>
      </c>
      <c r="I140" s="794">
        <f t="shared" si="30"/>
        <v>0</v>
      </c>
      <c r="J140" s="794">
        <f t="shared" si="30"/>
        <v>0</v>
      </c>
    </row>
    <row r="141" spans="1:10" s="781" customFormat="1">
      <c r="A141" s="143"/>
      <c r="B141" s="787"/>
      <c r="C141" s="791"/>
      <c r="D141" s="794" t="str">
        <f t="shared" si="31"/>
        <v/>
      </c>
      <c r="E141" s="794" t="str">
        <f t="shared" si="30"/>
        <v/>
      </c>
      <c r="F141" s="794" t="str">
        <f t="shared" si="30"/>
        <v/>
      </c>
      <c r="G141" s="794" t="str">
        <f t="shared" si="30"/>
        <v/>
      </c>
      <c r="H141" s="794">
        <f t="shared" si="30"/>
        <v>0</v>
      </c>
      <c r="I141" s="794">
        <f t="shared" si="30"/>
        <v>0</v>
      </c>
      <c r="J141" s="794">
        <f t="shared" si="30"/>
        <v>0</v>
      </c>
    </row>
    <row r="142" spans="1:10" s="781" customFormat="1">
      <c r="A142" s="143"/>
      <c r="B142" s="787"/>
      <c r="C142" s="791"/>
      <c r="D142" s="794" t="str">
        <f t="shared" si="31"/>
        <v/>
      </c>
      <c r="E142" s="794" t="str">
        <f t="shared" si="30"/>
        <v/>
      </c>
      <c r="F142" s="794" t="str">
        <f t="shared" si="30"/>
        <v/>
      </c>
      <c r="G142" s="794" t="str">
        <f t="shared" si="30"/>
        <v/>
      </c>
      <c r="H142" s="794">
        <f t="shared" si="30"/>
        <v>0</v>
      </c>
      <c r="I142" s="794">
        <f t="shared" si="30"/>
        <v>0</v>
      </c>
      <c r="J142" s="794">
        <f t="shared" si="30"/>
        <v>0</v>
      </c>
    </row>
    <row r="143" spans="1:10" s="781" customFormat="1">
      <c r="A143" s="143"/>
      <c r="B143" s="787"/>
      <c r="C143" s="791"/>
      <c r="D143" s="794" t="str">
        <f t="shared" si="31"/>
        <v/>
      </c>
      <c r="E143" s="794" t="str">
        <f t="shared" si="30"/>
        <v/>
      </c>
      <c r="F143" s="794" t="str">
        <f t="shared" si="30"/>
        <v/>
      </c>
      <c r="G143" s="794" t="str">
        <f t="shared" si="30"/>
        <v/>
      </c>
      <c r="H143" s="794">
        <f t="shared" si="30"/>
        <v>0</v>
      </c>
      <c r="I143" s="794">
        <f t="shared" si="30"/>
        <v>0</v>
      </c>
      <c r="J143" s="794">
        <f t="shared" si="30"/>
        <v>0</v>
      </c>
    </row>
    <row r="144" spans="1:10" s="781" customFormat="1">
      <c r="A144" s="143"/>
      <c r="B144" s="787"/>
      <c r="C144" s="791"/>
      <c r="D144" s="794" t="str">
        <f t="shared" si="31"/>
        <v/>
      </c>
      <c r="E144" s="794" t="str">
        <f t="shared" si="30"/>
        <v/>
      </c>
      <c r="F144" s="794" t="str">
        <f t="shared" si="30"/>
        <v/>
      </c>
      <c r="G144" s="794" t="str">
        <f t="shared" si="30"/>
        <v/>
      </c>
      <c r="H144" s="794">
        <f t="shared" si="30"/>
        <v>0</v>
      </c>
      <c r="I144" s="794">
        <f t="shared" si="30"/>
        <v>0</v>
      </c>
      <c r="J144" s="794">
        <f t="shared" si="30"/>
        <v>0</v>
      </c>
    </row>
    <row r="145" spans="1:10" s="781" customFormat="1">
      <c r="A145" s="143"/>
      <c r="B145" s="787"/>
      <c r="C145" s="791"/>
      <c r="D145" s="794" t="str">
        <f t="shared" si="31"/>
        <v/>
      </c>
      <c r="E145" s="794" t="str">
        <f t="shared" si="30"/>
        <v/>
      </c>
      <c r="F145" s="794" t="str">
        <f t="shared" si="30"/>
        <v/>
      </c>
      <c r="G145" s="794" t="str">
        <f t="shared" si="30"/>
        <v/>
      </c>
      <c r="H145" s="794">
        <f t="shared" si="30"/>
        <v>0</v>
      </c>
      <c r="I145" s="794">
        <f t="shared" si="30"/>
        <v>0</v>
      </c>
      <c r="J145" s="794">
        <f t="shared" si="30"/>
        <v>0</v>
      </c>
    </row>
    <row r="146" spans="1:10" s="781" customFormat="1">
      <c r="A146" s="143"/>
      <c r="B146" s="787"/>
      <c r="C146" s="791"/>
      <c r="D146" s="794" t="str">
        <f t="shared" si="31"/>
        <v/>
      </c>
      <c r="E146" s="794" t="str">
        <f t="shared" si="30"/>
        <v/>
      </c>
      <c r="F146" s="794" t="str">
        <f t="shared" si="30"/>
        <v/>
      </c>
      <c r="G146" s="794" t="str">
        <f t="shared" si="30"/>
        <v/>
      </c>
      <c r="H146" s="794">
        <f t="shared" si="30"/>
        <v>0</v>
      </c>
      <c r="I146" s="794">
        <f t="shared" si="30"/>
        <v>0</v>
      </c>
      <c r="J146" s="794">
        <f t="shared" si="30"/>
        <v>0</v>
      </c>
    </row>
    <row r="147" spans="1:10" s="781" customFormat="1">
      <c r="A147" s="143"/>
      <c r="B147" s="787"/>
      <c r="C147" s="791"/>
      <c r="D147" s="794" t="str">
        <f t="shared" si="31"/>
        <v/>
      </c>
      <c r="E147" s="794" t="str">
        <f t="shared" si="30"/>
        <v/>
      </c>
      <c r="F147" s="794" t="str">
        <f t="shared" si="30"/>
        <v/>
      </c>
      <c r="G147" s="794" t="str">
        <f t="shared" si="30"/>
        <v/>
      </c>
      <c r="H147" s="794">
        <f t="shared" si="30"/>
        <v>0</v>
      </c>
      <c r="I147" s="794">
        <f t="shared" si="30"/>
        <v>0</v>
      </c>
      <c r="J147" s="794">
        <f t="shared" si="30"/>
        <v>0</v>
      </c>
    </row>
    <row r="148" spans="1:10">
      <c r="B148" s="398"/>
      <c r="C148" s="567"/>
      <c r="D148" s="794" t="str">
        <f t="shared" si="31"/>
        <v/>
      </c>
      <c r="E148" s="794" t="str">
        <f t="shared" si="30"/>
        <v/>
      </c>
      <c r="F148" s="794" t="str">
        <f t="shared" si="30"/>
        <v/>
      </c>
      <c r="G148" s="794" t="str">
        <f t="shared" si="30"/>
        <v/>
      </c>
      <c r="H148" s="794">
        <f t="shared" si="30"/>
        <v>0</v>
      </c>
      <c r="I148" s="794">
        <f t="shared" si="30"/>
        <v>0</v>
      </c>
      <c r="J148" s="794">
        <f t="shared" si="30"/>
        <v>0</v>
      </c>
    </row>
    <row r="149" spans="1:10" ht="13.5" thickBot="1">
      <c r="B149" s="213" t="s">
        <v>19</v>
      </c>
      <c r="C149" s="580">
        <f t="shared" ref="C149:J149" si="32">IF(ISERROR(C104+C83),"",(C104+C83))</f>
        <v>0</v>
      </c>
      <c r="D149" s="580">
        <f t="shared" si="32"/>
        <v>0</v>
      </c>
      <c r="E149" s="580">
        <f t="shared" si="32"/>
        <v>0</v>
      </c>
      <c r="F149" s="580">
        <f t="shared" si="32"/>
        <v>0</v>
      </c>
      <c r="G149" s="580">
        <f t="shared" si="32"/>
        <v>0</v>
      </c>
      <c r="H149" s="580">
        <f t="shared" si="32"/>
        <v>0</v>
      </c>
      <c r="I149" s="580">
        <f t="shared" si="32"/>
        <v>0</v>
      </c>
      <c r="J149" s="580">
        <f t="shared" si="32"/>
        <v>0</v>
      </c>
    </row>
    <row r="150" spans="1:10" ht="13.5" thickBot="1">
      <c r="B150" s="173" t="s">
        <v>7</v>
      </c>
      <c r="C150" s="581">
        <f t="shared" ref="C150:J150" si="33">IF(ISERROR(SUM(C81+C149)),"",(C81+C149))</f>
        <v>0</v>
      </c>
      <c r="D150" s="581">
        <f t="shared" si="33"/>
        <v>0</v>
      </c>
      <c r="E150" s="581">
        <f t="shared" si="33"/>
        <v>0</v>
      </c>
      <c r="F150" s="581">
        <f t="shared" si="33"/>
        <v>0</v>
      </c>
      <c r="G150" s="581">
        <f t="shared" si="33"/>
        <v>0</v>
      </c>
      <c r="H150" s="581">
        <f t="shared" si="33"/>
        <v>0</v>
      </c>
      <c r="I150" s="581">
        <f t="shared" si="33"/>
        <v>0</v>
      </c>
      <c r="J150" s="582">
        <f t="shared" si="33"/>
        <v>0</v>
      </c>
    </row>
    <row r="151" spans="1:10" ht="6" customHeight="1">
      <c r="C151" s="583"/>
      <c r="D151" s="583"/>
      <c r="E151" s="583"/>
      <c r="F151" s="583"/>
      <c r="G151" s="583"/>
      <c r="H151" s="583"/>
      <c r="I151" s="583"/>
      <c r="J151" s="583"/>
    </row>
    <row r="152" spans="1:10" ht="13.5" thickBot="1">
      <c r="B152" s="212"/>
      <c r="C152" s="584" t="str">
        <f t="shared" ref="C152:J152" si="34">IF(C29="","",C29)</f>
        <v>Total</v>
      </c>
      <c r="D152" s="584" t="str">
        <f t="shared" si="34"/>
        <v>Training</v>
      </c>
      <c r="E152" s="584" t="str">
        <f t="shared" si="34"/>
        <v>Conference</v>
      </c>
      <c r="F152" s="584" t="str">
        <f t="shared" si="34"/>
        <v>Research</v>
      </c>
      <c r="G152" s="584" t="str">
        <f t="shared" si="34"/>
        <v>Publications</v>
      </c>
      <c r="H152" s="584" t="str">
        <f t="shared" si="34"/>
        <v/>
      </c>
      <c r="I152" s="584" t="str">
        <f t="shared" si="34"/>
        <v/>
      </c>
      <c r="J152" s="584" t="str">
        <f t="shared" si="34"/>
        <v/>
      </c>
    </row>
    <row r="153" spans="1:10">
      <c r="B153" s="214" t="s">
        <v>22</v>
      </c>
      <c r="C153" s="585"/>
      <c r="D153" s="585"/>
      <c r="E153" s="585"/>
      <c r="F153" s="585"/>
      <c r="G153" s="585"/>
      <c r="H153" s="585"/>
      <c r="I153" s="585"/>
      <c r="J153" s="585"/>
    </row>
    <row r="154" spans="1:10" s="20" customFormat="1">
      <c r="A154" s="143"/>
      <c r="B154" s="215" t="s">
        <v>10</v>
      </c>
      <c r="C154" s="586">
        <f>SUM(C155:C204)</f>
        <v>0</v>
      </c>
      <c r="D154" s="586">
        <f t="shared" ref="D154:J154" si="35">SUM(D155:D204)</f>
        <v>0</v>
      </c>
      <c r="E154" s="586">
        <f t="shared" si="35"/>
        <v>0</v>
      </c>
      <c r="F154" s="586">
        <f t="shared" si="35"/>
        <v>0</v>
      </c>
      <c r="G154" s="586">
        <f t="shared" si="35"/>
        <v>0</v>
      </c>
      <c r="H154" s="586">
        <f t="shared" si="35"/>
        <v>0</v>
      </c>
      <c r="I154" s="586">
        <f t="shared" si="35"/>
        <v>0</v>
      </c>
      <c r="J154" s="586">
        <f t="shared" si="35"/>
        <v>0</v>
      </c>
    </row>
    <row r="155" spans="1:10">
      <c r="B155" s="786" t="s">
        <v>8</v>
      </c>
      <c r="C155" s="796">
        <f>SUM(D155:J155)</f>
        <v>0</v>
      </c>
      <c r="D155" s="567"/>
      <c r="E155" s="567"/>
      <c r="F155" s="567"/>
      <c r="G155" s="567"/>
      <c r="H155" s="567"/>
      <c r="I155" s="567"/>
      <c r="J155" s="567"/>
    </row>
    <row r="156" spans="1:10">
      <c r="B156" s="786" t="s">
        <v>9</v>
      </c>
      <c r="C156" s="796">
        <f t="shared" ref="C156:C204" si="36">SUM(D156:J156)</f>
        <v>0</v>
      </c>
      <c r="D156" s="567"/>
      <c r="E156" s="567"/>
      <c r="F156" s="567"/>
      <c r="G156" s="567"/>
      <c r="H156" s="567"/>
      <c r="I156" s="567"/>
      <c r="J156" s="567"/>
    </row>
    <row r="157" spans="1:10">
      <c r="B157" s="786" t="s">
        <v>2</v>
      </c>
      <c r="C157" s="796">
        <f t="shared" si="36"/>
        <v>0</v>
      </c>
      <c r="D157" s="567"/>
      <c r="E157" s="567"/>
      <c r="F157" s="567"/>
      <c r="G157" s="567"/>
      <c r="H157" s="567"/>
      <c r="I157" s="567"/>
      <c r="J157" s="567"/>
    </row>
    <row r="158" spans="1:10">
      <c r="B158" s="786" t="s">
        <v>3</v>
      </c>
      <c r="C158" s="796">
        <f t="shared" si="36"/>
        <v>0</v>
      </c>
      <c r="D158" s="567"/>
      <c r="E158" s="567"/>
      <c r="F158" s="567"/>
      <c r="G158" s="567"/>
      <c r="H158" s="567"/>
      <c r="I158" s="567"/>
      <c r="J158" s="567"/>
    </row>
    <row r="159" spans="1:10">
      <c r="B159" s="786" t="s">
        <v>4</v>
      </c>
      <c r="C159" s="796">
        <f t="shared" si="36"/>
        <v>0</v>
      </c>
      <c r="D159" s="567"/>
      <c r="E159" s="567"/>
      <c r="F159" s="567"/>
      <c r="G159" s="567"/>
      <c r="H159" s="567"/>
      <c r="I159" s="567"/>
      <c r="J159" s="567"/>
    </row>
    <row r="160" spans="1:10">
      <c r="B160" s="786" t="s">
        <v>5</v>
      </c>
      <c r="C160" s="796">
        <f t="shared" si="36"/>
        <v>0</v>
      </c>
      <c r="D160" s="567"/>
      <c r="E160" s="567"/>
      <c r="F160" s="567"/>
      <c r="G160" s="567"/>
      <c r="H160" s="567"/>
      <c r="I160" s="567"/>
      <c r="J160" s="567"/>
    </row>
    <row r="161" spans="2:10">
      <c r="B161" s="786" t="s">
        <v>128</v>
      </c>
      <c r="C161" s="796">
        <f t="shared" si="36"/>
        <v>0</v>
      </c>
      <c r="D161" s="567"/>
      <c r="E161" s="567"/>
      <c r="F161" s="567"/>
      <c r="G161" s="567"/>
      <c r="H161" s="567"/>
      <c r="I161" s="567"/>
      <c r="J161" s="567"/>
    </row>
    <row r="162" spans="2:10">
      <c r="B162" s="786" t="s">
        <v>264</v>
      </c>
      <c r="C162" s="796">
        <f t="shared" si="36"/>
        <v>0</v>
      </c>
      <c r="D162" s="567"/>
      <c r="E162" s="567"/>
      <c r="F162" s="567"/>
      <c r="G162" s="567"/>
      <c r="H162" s="567"/>
      <c r="I162" s="567"/>
      <c r="J162" s="567"/>
    </row>
    <row r="163" spans="2:10">
      <c r="B163" s="786" t="s">
        <v>265</v>
      </c>
      <c r="C163" s="796">
        <f t="shared" si="36"/>
        <v>0</v>
      </c>
      <c r="D163" s="567"/>
      <c r="E163" s="567"/>
      <c r="F163" s="567"/>
      <c r="G163" s="567"/>
      <c r="H163" s="567"/>
      <c r="I163" s="567"/>
      <c r="J163" s="567"/>
    </row>
    <row r="164" spans="2:10">
      <c r="B164" s="786" t="s">
        <v>272</v>
      </c>
      <c r="C164" s="796">
        <f t="shared" si="36"/>
        <v>0</v>
      </c>
      <c r="D164" s="567"/>
      <c r="E164" s="567"/>
      <c r="F164" s="567"/>
      <c r="G164" s="567"/>
      <c r="H164" s="567"/>
      <c r="I164" s="567"/>
      <c r="J164" s="567"/>
    </row>
    <row r="165" spans="2:10">
      <c r="B165" s="786" t="s">
        <v>266</v>
      </c>
      <c r="C165" s="796">
        <f t="shared" si="36"/>
        <v>0</v>
      </c>
      <c r="D165" s="567"/>
      <c r="E165" s="567"/>
      <c r="F165" s="567"/>
      <c r="G165" s="567"/>
      <c r="H165" s="567"/>
      <c r="I165" s="567"/>
      <c r="J165" s="567"/>
    </row>
    <row r="166" spans="2:10">
      <c r="B166" s="786" t="s">
        <v>267</v>
      </c>
      <c r="C166" s="796">
        <f t="shared" si="36"/>
        <v>0</v>
      </c>
      <c r="D166" s="567"/>
      <c r="E166" s="567"/>
      <c r="F166" s="567"/>
      <c r="G166" s="567"/>
      <c r="H166" s="567"/>
      <c r="I166" s="567"/>
      <c r="J166" s="567"/>
    </row>
    <row r="167" spans="2:10">
      <c r="B167" s="786" t="s">
        <v>12</v>
      </c>
      <c r="C167" s="796">
        <f t="shared" si="36"/>
        <v>0</v>
      </c>
      <c r="D167" s="567"/>
      <c r="E167" s="567"/>
      <c r="F167" s="567"/>
      <c r="G167" s="567"/>
      <c r="H167" s="567"/>
      <c r="I167" s="567"/>
      <c r="J167" s="567"/>
    </row>
    <row r="168" spans="2:10">
      <c r="B168" s="786" t="s">
        <v>13</v>
      </c>
      <c r="C168" s="796">
        <f t="shared" si="36"/>
        <v>0</v>
      </c>
      <c r="D168" s="567"/>
      <c r="E168" s="567"/>
      <c r="F168" s="567"/>
      <c r="G168" s="567"/>
      <c r="H168" s="567"/>
      <c r="I168" s="567"/>
      <c r="J168" s="567"/>
    </row>
    <row r="169" spans="2:10">
      <c r="B169" s="786" t="s">
        <v>14</v>
      </c>
      <c r="C169" s="796">
        <f t="shared" si="36"/>
        <v>0</v>
      </c>
      <c r="D169" s="567"/>
      <c r="E169" s="567"/>
      <c r="F169" s="567"/>
      <c r="G169" s="567"/>
      <c r="H169" s="567"/>
      <c r="I169" s="567"/>
      <c r="J169" s="567"/>
    </row>
    <row r="170" spans="2:10">
      <c r="B170" s="786" t="s">
        <v>268</v>
      </c>
      <c r="C170" s="796">
        <f t="shared" si="36"/>
        <v>0</v>
      </c>
      <c r="D170" s="567"/>
      <c r="E170" s="567"/>
      <c r="F170" s="567"/>
      <c r="G170" s="567"/>
      <c r="H170" s="567"/>
      <c r="I170" s="567"/>
      <c r="J170" s="567"/>
    </row>
    <row r="171" spans="2:10">
      <c r="B171" s="786" t="s">
        <v>15</v>
      </c>
      <c r="C171" s="796">
        <f t="shared" si="36"/>
        <v>0</v>
      </c>
      <c r="D171" s="567"/>
      <c r="E171" s="567"/>
      <c r="F171" s="567"/>
      <c r="G171" s="567"/>
      <c r="H171" s="567"/>
      <c r="I171" s="567"/>
      <c r="J171" s="567"/>
    </row>
    <row r="172" spans="2:10">
      <c r="B172" s="786" t="s">
        <v>16</v>
      </c>
      <c r="C172" s="796">
        <f t="shared" si="36"/>
        <v>0</v>
      </c>
      <c r="D172" s="567"/>
      <c r="E172" s="567"/>
      <c r="F172" s="567"/>
      <c r="G172" s="567"/>
      <c r="H172" s="567"/>
      <c r="I172" s="567"/>
      <c r="J172" s="567"/>
    </row>
    <row r="173" spans="2:10">
      <c r="B173" s="786" t="s">
        <v>269</v>
      </c>
      <c r="C173" s="796">
        <f t="shared" si="36"/>
        <v>0</v>
      </c>
      <c r="D173" s="567"/>
      <c r="E173" s="567"/>
      <c r="F173" s="567"/>
      <c r="G173" s="567"/>
      <c r="H173" s="567"/>
      <c r="I173" s="567"/>
      <c r="J173" s="567"/>
    </row>
    <row r="174" spans="2:10">
      <c r="B174" s="786" t="s">
        <v>270</v>
      </c>
      <c r="C174" s="796">
        <f t="shared" si="36"/>
        <v>0</v>
      </c>
      <c r="D174" s="567"/>
      <c r="E174" s="567"/>
      <c r="F174" s="567"/>
      <c r="G174" s="567"/>
      <c r="H174" s="567"/>
      <c r="I174" s="567"/>
      <c r="J174" s="567"/>
    </row>
    <row r="175" spans="2:10">
      <c r="B175" s="786" t="s">
        <v>17</v>
      </c>
      <c r="C175" s="796">
        <f t="shared" si="36"/>
        <v>0</v>
      </c>
      <c r="D175" s="567"/>
      <c r="E175" s="567"/>
      <c r="F175" s="567"/>
      <c r="G175" s="567"/>
      <c r="H175" s="567"/>
      <c r="I175" s="567"/>
      <c r="J175" s="567"/>
    </row>
    <row r="176" spans="2:10">
      <c r="B176" s="775"/>
      <c r="C176" s="796">
        <f t="shared" si="36"/>
        <v>0</v>
      </c>
      <c r="D176" s="567"/>
      <c r="E176" s="567"/>
      <c r="F176" s="567"/>
      <c r="G176" s="567"/>
      <c r="H176" s="567"/>
      <c r="I176" s="567"/>
      <c r="J176" s="567"/>
    </row>
    <row r="177" spans="1:10">
      <c r="B177" s="775"/>
      <c r="C177" s="796">
        <f t="shared" si="36"/>
        <v>0</v>
      </c>
      <c r="D177" s="567"/>
      <c r="E177" s="567"/>
      <c r="F177" s="567"/>
      <c r="G177" s="567"/>
      <c r="H177" s="567"/>
      <c r="I177" s="567"/>
      <c r="J177" s="567"/>
    </row>
    <row r="178" spans="1:10">
      <c r="B178" s="786"/>
      <c r="C178" s="796">
        <f t="shared" si="36"/>
        <v>0</v>
      </c>
      <c r="D178" s="567"/>
      <c r="E178" s="567"/>
      <c r="F178" s="567"/>
      <c r="G178" s="567"/>
      <c r="H178" s="567"/>
      <c r="I178" s="567"/>
      <c r="J178" s="567"/>
    </row>
    <row r="179" spans="1:10">
      <c r="B179" s="786"/>
      <c r="C179" s="796">
        <f t="shared" si="36"/>
        <v>0</v>
      </c>
      <c r="D179" s="567"/>
      <c r="E179" s="567"/>
      <c r="F179" s="567"/>
      <c r="G179" s="567"/>
      <c r="H179" s="567"/>
      <c r="I179" s="567"/>
      <c r="J179" s="567"/>
    </row>
    <row r="180" spans="1:10">
      <c r="B180" s="786"/>
      <c r="C180" s="796">
        <f t="shared" si="36"/>
        <v>0</v>
      </c>
      <c r="D180" s="567"/>
      <c r="E180" s="567"/>
      <c r="F180" s="567"/>
      <c r="G180" s="567"/>
      <c r="H180" s="567"/>
      <c r="I180" s="567"/>
      <c r="J180" s="567"/>
    </row>
    <row r="181" spans="1:10">
      <c r="B181" s="786"/>
      <c r="C181" s="796">
        <f t="shared" si="36"/>
        <v>0</v>
      </c>
      <c r="D181" s="588"/>
      <c r="E181" s="588"/>
      <c r="F181" s="588"/>
      <c r="G181" s="588"/>
      <c r="H181" s="588"/>
      <c r="I181" s="588"/>
      <c r="J181" s="588"/>
    </row>
    <row r="182" spans="1:10">
      <c r="B182" s="313"/>
      <c r="C182" s="796">
        <f t="shared" si="36"/>
        <v>0</v>
      </c>
      <c r="D182" s="588"/>
      <c r="E182" s="588"/>
      <c r="F182" s="588"/>
      <c r="G182" s="588"/>
      <c r="H182" s="588"/>
      <c r="I182" s="588"/>
      <c r="J182" s="588"/>
    </row>
    <row r="183" spans="1:10" s="781" customFormat="1">
      <c r="A183" s="143"/>
      <c r="B183" s="786"/>
      <c r="C183" s="796">
        <f t="shared" si="36"/>
        <v>0</v>
      </c>
      <c r="D183" s="791"/>
      <c r="E183" s="791"/>
      <c r="F183" s="791"/>
      <c r="G183" s="791"/>
      <c r="H183" s="791"/>
      <c r="I183" s="791"/>
      <c r="J183" s="791"/>
    </row>
    <row r="184" spans="1:10" s="781" customFormat="1">
      <c r="A184" s="143"/>
      <c r="B184" s="786"/>
      <c r="C184" s="796">
        <f t="shared" si="36"/>
        <v>0</v>
      </c>
      <c r="D184" s="791"/>
      <c r="E184" s="791"/>
      <c r="F184" s="791"/>
      <c r="G184" s="791"/>
      <c r="H184" s="791"/>
      <c r="I184" s="791"/>
      <c r="J184" s="791"/>
    </row>
    <row r="185" spans="1:10" s="781" customFormat="1">
      <c r="A185" s="143"/>
      <c r="B185" s="786"/>
      <c r="C185" s="796">
        <f t="shared" si="36"/>
        <v>0</v>
      </c>
      <c r="D185" s="791"/>
      <c r="E185" s="791"/>
      <c r="F185" s="791"/>
      <c r="G185" s="791"/>
      <c r="H185" s="791"/>
      <c r="I185" s="791"/>
      <c r="J185" s="791"/>
    </row>
    <row r="186" spans="1:10" s="781" customFormat="1">
      <c r="A186" s="143"/>
      <c r="B186" s="786"/>
      <c r="C186" s="796">
        <f t="shared" si="36"/>
        <v>0</v>
      </c>
      <c r="D186" s="791"/>
      <c r="E186" s="791"/>
      <c r="F186" s="791"/>
      <c r="G186" s="791"/>
      <c r="H186" s="791"/>
      <c r="I186" s="791"/>
      <c r="J186" s="791"/>
    </row>
    <row r="187" spans="1:10" s="781" customFormat="1">
      <c r="A187" s="143"/>
      <c r="B187" s="786"/>
      <c r="C187" s="796">
        <f t="shared" si="36"/>
        <v>0</v>
      </c>
      <c r="D187" s="791"/>
      <c r="E187" s="791"/>
      <c r="F187" s="791"/>
      <c r="G187" s="791"/>
      <c r="H187" s="791"/>
      <c r="I187" s="791"/>
      <c r="J187" s="791"/>
    </row>
    <row r="188" spans="1:10" s="781" customFormat="1">
      <c r="A188" s="143"/>
      <c r="B188" s="786"/>
      <c r="C188" s="796">
        <f t="shared" si="36"/>
        <v>0</v>
      </c>
      <c r="D188" s="791"/>
      <c r="E188" s="791"/>
      <c r="F188" s="791"/>
      <c r="G188" s="791"/>
      <c r="H188" s="791"/>
      <c r="I188" s="791"/>
      <c r="J188" s="791"/>
    </row>
    <row r="189" spans="1:10" s="781" customFormat="1">
      <c r="A189" s="143"/>
      <c r="B189" s="786"/>
      <c r="C189" s="796">
        <f t="shared" si="36"/>
        <v>0</v>
      </c>
      <c r="D189" s="791"/>
      <c r="E189" s="791"/>
      <c r="F189" s="791"/>
      <c r="G189" s="791"/>
      <c r="H189" s="791"/>
      <c r="I189" s="791"/>
      <c r="J189" s="791"/>
    </row>
    <row r="190" spans="1:10" s="781" customFormat="1">
      <c r="A190" s="143"/>
      <c r="B190" s="786"/>
      <c r="C190" s="796">
        <f t="shared" si="36"/>
        <v>0</v>
      </c>
      <c r="D190" s="791"/>
      <c r="E190" s="791"/>
      <c r="F190" s="791"/>
      <c r="G190" s="791"/>
      <c r="H190" s="791"/>
      <c r="I190" s="791"/>
      <c r="J190" s="791"/>
    </row>
    <row r="191" spans="1:10" s="781" customFormat="1">
      <c r="A191" s="143"/>
      <c r="B191" s="786"/>
      <c r="C191" s="796">
        <f t="shared" si="36"/>
        <v>0</v>
      </c>
      <c r="D191" s="791"/>
      <c r="E191" s="791"/>
      <c r="F191" s="791"/>
      <c r="G191" s="791"/>
      <c r="H191" s="791"/>
      <c r="I191" s="791"/>
      <c r="J191" s="791"/>
    </row>
    <row r="192" spans="1:10" s="781" customFormat="1">
      <c r="A192" s="143"/>
      <c r="B192" s="786"/>
      <c r="C192" s="796">
        <f t="shared" si="36"/>
        <v>0</v>
      </c>
      <c r="D192" s="791"/>
      <c r="E192" s="791"/>
      <c r="F192" s="791"/>
      <c r="G192" s="791"/>
      <c r="H192" s="791"/>
      <c r="I192" s="791"/>
      <c r="J192" s="791"/>
    </row>
    <row r="193" spans="1:10" s="781" customFormat="1">
      <c r="A193" s="143"/>
      <c r="B193" s="786"/>
      <c r="C193" s="796">
        <f t="shared" si="36"/>
        <v>0</v>
      </c>
      <c r="D193" s="791"/>
      <c r="E193" s="791"/>
      <c r="F193" s="791"/>
      <c r="G193" s="791"/>
      <c r="H193" s="791"/>
      <c r="I193" s="791"/>
      <c r="J193" s="791"/>
    </row>
    <row r="194" spans="1:10" s="781" customFormat="1">
      <c r="A194" s="143"/>
      <c r="B194" s="786"/>
      <c r="C194" s="796">
        <f t="shared" si="36"/>
        <v>0</v>
      </c>
      <c r="D194" s="791"/>
      <c r="E194" s="791"/>
      <c r="F194" s="791"/>
      <c r="G194" s="791"/>
      <c r="H194" s="791"/>
      <c r="I194" s="791"/>
      <c r="J194" s="791"/>
    </row>
    <row r="195" spans="1:10" s="781" customFormat="1">
      <c r="A195" s="143"/>
      <c r="B195" s="786"/>
      <c r="C195" s="796">
        <f t="shared" si="36"/>
        <v>0</v>
      </c>
      <c r="D195" s="791"/>
      <c r="E195" s="791"/>
      <c r="F195" s="791"/>
      <c r="G195" s="791"/>
      <c r="H195" s="791"/>
      <c r="I195" s="791"/>
      <c r="J195" s="791"/>
    </row>
    <row r="196" spans="1:10" s="781" customFormat="1">
      <c r="A196" s="143"/>
      <c r="B196" s="786"/>
      <c r="C196" s="796">
        <f t="shared" si="36"/>
        <v>0</v>
      </c>
      <c r="D196" s="791"/>
      <c r="E196" s="791"/>
      <c r="F196" s="791"/>
      <c r="G196" s="791"/>
      <c r="H196" s="791"/>
      <c r="I196" s="791"/>
      <c r="J196" s="791"/>
    </row>
    <row r="197" spans="1:10" s="781" customFormat="1">
      <c r="A197" s="143"/>
      <c r="B197" s="786"/>
      <c r="C197" s="796">
        <f t="shared" si="36"/>
        <v>0</v>
      </c>
      <c r="D197" s="791"/>
      <c r="E197" s="791"/>
      <c r="F197" s="791"/>
      <c r="G197" s="791"/>
      <c r="H197" s="791"/>
      <c r="I197" s="791"/>
      <c r="J197" s="791"/>
    </row>
    <row r="198" spans="1:10" s="781" customFormat="1">
      <c r="A198" s="143"/>
      <c r="B198" s="786"/>
      <c r="C198" s="796">
        <f t="shared" si="36"/>
        <v>0</v>
      </c>
      <c r="D198" s="791"/>
      <c r="E198" s="791"/>
      <c r="F198" s="791"/>
      <c r="G198" s="791"/>
      <c r="H198" s="791"/>
      <c r="I198" s="791"/>
      <c r="J198" s="791"/>
    </row>
    <row r="199" spans="1:10" s="781" customFormat="1">
      <c r="A199" s="143"/>
      <c r="B199" s="786"/>
      <c r="C199" s="796">
        <f t="shared" si="36"/>
        <v>0</v>
      </c>
      <c r="D199" s="791"/>
      <c r="E199" s="791"/>
      <c r="F199" s="791"/>
      <c r="G199" s="791"/>
      <c r="H199" s="791"/>
      <c r="I199" s="791"/>
      <c r="J199" s="791"/>
    </row>
    <row r="200" spans="1:10" s="781" customFormat="1">
      <c r="A200" s="143"/>
      <c r="B200" s="786"/>
      <c r="C200" s="796">
        <f t="shared" si="36"/>
        <v>0</v>
      </c>
      <c r="D200" s="791"/>
      <c r="E200" s="791"/>
      <c r="F200" s="791"/>
      <c r="G200" s="791"/>
      <c r="H200" s="791"/>
      <c r="I200" s="791"/>
      <c r="J200" s="791"/>
    </row>
    <row r="201" spans="1:10" s="781" customFormat="1">
      <c r="A201" s="143"/>
      <c r="B201" s="786"/>
      <c r="C201" s="796">
        <f t="shared" si="36"/>
        <v>0</v>
      </c>
      <c r="D201" s="791"/>
      <c r="E201" s="791"/>
      <c r="F201" s="791"/>
      <c r="G201" s="791"/>
      <c r="H201" s="791"/>
      <c r="I201" s="791"/>
      <c r="J201" s="791"/>
    </row>
    <row r="202" spans="1:10" s="781" customFormat="1">
      <c r="A202" s="143"/>
      <c r="B202" s="786"/>
      <c r="C202" s="796">
        <f t="shared" si="36"/>
        <v>0</v>
      </c>
      <c r="D202" s="799"/>
      <c r="E202" s="799"/>
      <c r="F202" s="799"/>
      <c r="G202" s="799"/>
      <c r="H202" s="799"/>
      <c r="I202" s="799"/>
      <c r="J202" s="799"/>
    </row>
    <row r="203" spans="1:10" s="781" customFormat="1">
      <c r="A203" s="143"/>
      <c r="B203" s="786"/>
      <c r="C203" s="796">
        <f t="shared" si="36"/>
        <v>0</v>
      </c>
      <c r="D203" s="799"/>
      <c r="E203" s="799"/>
      <c r="F203" s="799"/>
      <c r="G203" s="799"/>
      <c r="H203" s="799"/>
      <c r="I203" s="799"/>
      <c r="J203" s="799"/>
    </row>
    <row r="204" spans="1:10">
      <c r="B204" s="313"/>
      <c r="C204" s="796">
        <f t="shared" si="36"/>
        <v>0</v>
      </c>
      <c r="D204" s="588"/>
      <c r="E204" s="588"/>
      <c r="F204" s="588"/>
      <c r="G204" s="588"/>
      <c r="H204" s="588"/>
      <c r="I204" s="588"/>
      <c r="J204" s="588"/>
    </row>
    <row r="205" spans="1:10" s="20" customFormat="1">
      <c r="A205" s="143"/>
      <c r="B205" s="216" t="s">
        <v>217</v>
      </c>
      <c r="C205" s="586">
        <f>SUM(C206:C255)</f>
        <v>0</v>
      </c>
      <c r="D205" s="586">
        <f>SUM(D206:D255)</f>
        <v>0</v>
      </c>
      <c r="E205" s="797">
        <f t="shared" ref="E205:J205" si="37">SUM(E206:E255)</f>
        <v>0</v>
      </c>
      <c r="F205" s="797">
        <f t="shared" si="37"/>
        <v>0</v>
      </c>
      <c r="G205" s="797">
        <f t="shared" si="37"/>
        <v>0</v>
      </c>
      <c r="H205" s="797">
        <f t="shared" si="37"/>
        <v>0</v>
      </c>
      <c r="I205" s="797">
        <f t="shared" si="37"/>
        <v>0</v>
      </c>
      <c r="J205" s="797">
        <f t="shared" si="37"/>
        <v>0</v>
      </c>
    </row>
    <row r="206" spans="1:10" s="20" customFormat="1">
      <c r="A206" s="143"/>
      <c r="B206" s="842" t="str">
        <f>IF(Setup!C44="","",Setup!C44)</f>
        <v>Salaries &amp; Benefits</v>
      </c>
      <c r="C206" s="567"/>
      <c r="D206" s="846" t="str">
        <f>IF(ISERROR(D$19*$C206),"",(D$19*$C206))</f>
        <v/>
      </c>
      <c r="E206" s="846" t="str">
        <f t="shared" ref="E206:J206" si="38">IF(ISERROR(E$19*$C206),"",(E$19*$C206))</f>
        <v/>
      </c>
      <c r="F206" s="846" t="str">
        <f t="shared" si="38"/>
        <v/>
      </c>
      <c r="G206" s="846" t="str">
        <f t="shared" si="38"/>
        <v/>
      </c>
      <c r="H206" s="846">
        <f t="shared" si="38"/>
        <v>0</v>
      </c>
      <c r="I206" s="846">
        <f t="shared" si="38"/>
        <v>0</v>
      </c>
      <c r="J206" s="846">
        <f t="shared" si="38"/>
        <v>0</v>
      </c>
    </row>
    <row r="207" spans="1:10" s="20" customFormat="1">
      <c r="A207" s="143"/>
      <c r="B207" s="842" t="str">
        <f>IF(Setup!C45="","",Setup!C45)</f>
        <v>Rent</v>
      </c>
      <c r="C207" s="567"/>
      <c r="D207" s="846" t="str">
        <f t="shared" ref="D207:J222" si="39">IF(ISERROR(D$19*$C207),"",(D$19*$C207))</f>
        <v/>
      </c>
      <c r="E207" s="846" t="str">
        <f t="shared" si="39"/>
        <v/>
      </c>
      <c r="F207" s="846" t="str">
        <f t="shared" si="39"/>
        <v/>
      </c>
      <c r="G207" s="846" t="str">
        <f t="shared" si="39"/>
        <v/>
      </c>
      <c r="H207" s="846">
        <f t="shared" si="39"/>
        <v>0</v>
      </c>
      <c r="I207" s="846">
        <f t="shared" si="39"/>
        <v>0</v>
      </c>
      <c r="J207" s="846">
        <f t="shared" si="39"/>
        <v>0</v>
      </c>
    </row>
    <row r="208" spans="1:10" s="20" customFormat="1">
      <c r="A208" s="143"/>
      <c r="B208" s="842" t="str">
        <f>IF(Setup!C46="","",Setup!C46)</f>
        <v>Utilities</v>
      </c>
      <c r="C208" s="567"/>
      <c r="D208" s="846" t="str">
        <f t="shared" si="39"/>
        <v/>
      </c>
      <c r="E208" s="846" t="str">
        <f t="shared" si="39"/>
        <v/>
      </c>
      <c r="F208" s="846" t="str">
        <f t="shared" si="39"/>
        <v/>
      </c>
      <c r="G208" s="846" t="str">
        <f t="shared" si="39"/>
        <v/>
      </c>
      <c r="H208" s="846">
        <f t="shared" si="39"/>
        <v>0</v>
      </c>
      <c r="I208" s="846">
        <f t="shared" si="39"/>
        <v>0</v>
      </c>
      <c r="J208" s="846">
        <f t="shared" si="39"/>
        <v>0</v>
      </c>
    </row>
    <row r="209" spans="1:10" s="20" customFormat="1">
      <c r="A209" s="143"/>
      <c r="B209" s="842" t="str">
        <f>IF(Setup!C47="","",Setup!C47)</f>
        <v>Communication</v>
      </c>
      <c r="C209" s="567"/>
      <c r="D209" s="846" t="str">
        <f t="shared" si="39"/>
        <v/>
      </c>
      <c r="E209" s="846" t="str">
        <f t="shared" si="39"/>
        <v/>
      </c>
      <c r="F209" s="846" t="str">
        <f t="shared" si="39"/>
        <v/>
      </c>
      <c r="G209" s="846" t="str">
        <f t="shared" si="39"/>
        <v/>
      </c>
      <c r="H209" s="846">
        <f t="shared" si="39"/>
        <v>0</v>
      </c>
      <c r="I209" s="846">
        <f t="shared" si="39"/>
        <v>0</v>
      </c>
      <c r="J209" s="846">
        <f t="shared" si="39"/>
        <v>0</v>
      </c>
    </row>
    <row r="210" spans="1:10" s="20" customFormat="1">
      <c r="A210" s="143"/>
      <c r="B210" s="842" t="str">
        <f>IF(Setup!C48="","",Setup!C48)</f>
        <v>Supplies and Other Office Expenses</v>
      </c>
      <c r="C210" s="567"/>
      <c r="D210" s="846" t="str">
        <f t="shared" si="39"/>
        <v/>
      </c>
      <c r="E210" s="846" t="str">
        <f t="shared" si="39"/>
        <v/>
      </c>
      <c r="F210" s="846" t="str">
        <f t="shared" si="39"/>
        <v/>
      </c>
      <c r="G210" s="846" t="str">
        <f t="shared" si="39"/>
        <v/>
      </c>
      <c r="H210" s="846">
        <f t="shared" si="39"/>
        <v>0</v>
      </c>
      <c r="I210" s="846">
        <f t="shared" si="39"/>
        <v>0</v>
      </c>
      <c r="J210" s="846">
        <f t="shared" si="39"/>
        <v>0</v>
      </c>
    </row>
    <row r="211" spans="1:10" s="20" customFormat="1">
      <c r="A211" s="143"/>
      <c r="B211" s="842" t="str">
        <f>IF(Setup!C49="","",Setup!C49)</f>
        <v>Travel</v>
      </c>
      <c r="C211" s="567"/>
      <c r="D211" s="846" t="str">
        <f t="shared" si="39"/>
        <v/>
      </c>
      <c r="E211" s="846" t="str">
        <f t="shared" si="39"/>
        <v/>
      </c>
      <c r="F211" s="846" t="str">
        <f t="shared" si="39"/>
        <v/>
      </c>
      <c r="G211" s="846" t="str">
        <f t="shared" si="39"/>
        <v/>
      </c>
      <c r="H211" s="846">
        <f t="shared" si="39"/>
        <v>0</v>
      </c>
      <c r="I211" s="846">
        <f t="shared" si="39"/>
        <v>0</v>
      </c>
      <c r="J211" s="846">
        <f t="shared" si="39"/>
        <v>0</v>
      </c>
    </row>
    <row r="212" spans="1:10" s="20" customFormat="1">
      <c r="A212" s="143"/>
      <c r="B212" s="842" t="str">
        <f>IF(Setup!C50="","",Setup!C50)</f>
        <v>Insurance</v>
      </c>
      <c r="C212" s="567"/>
      <c r="D212" s="846" t="str">
        <f t="shared" si="39"/>
        <v/>
      </c>
      <c r="E212" s="846" t="str">
        <f t="shared" si="39"/>
        <v/>
      </c>
      <c r="F212" s="846" t="str">
        <f t="shared" si="39"/>
        <v/>
      </c>
      <c r="G212" s="846" t="str">
        <f t="shared" si="39"/>
        <v/>
      </c>
      <c r="H212" s="846">
        <f t="shared" si="39"/>
        <v>0</v>
      </c>
      <c r="I212" s="846">
        <f t="shared" si="39"/>
        <v>0</v>
      </c>
      <c r="J212" s="846">
        <f t="shared" si="39"/>
        <v>0</v>
      </c>
    </row>
    <row r="213" spans="1:10" s="20" customFormat="1">
      <c r="A213" s="143"/>
      <c r="B213" s="842" t="str">
        <f>IF(Setup!C51="","",Setup!C51)</f>
        <v>Board Meetings</v>
      </c>
      <c r="C213" s="567"/>
      <c r="D213" s="846" t="str">
        <f t="shared" si="39"/>
        <v/>
      </c>
      <c r="E213" s="846" t="str">
        <f t="shared" si="39"/>
        <v/>
      </c>
      <c r="F213" s="846" t="str">
        <f t="shared" si="39"/>
        <v/>
      </c>
      <c r="G213" s="846" t="str">
        <f t="shared" si="39"/>
        <v/>
      </c>
      <c r="H213" s="846">
        <f t="shared" si="39"/>
        <v>0</v>
      </c>
      <c r="I213" s="846">
        <f t="shared" si="39"/>
        <v>0</v>
      </c>
      <c r="J213" s="846">
        <f t="shared" si="39"/>
        <v>0</v>
      </c>
    </row>
    <row r="214" spans="1:10" s="20" customFormat="1">
      <c r="A214" s="143"/>
      <c r="B214" s="842" t="str">
        <f>IF(Setup!C52="","",Setup!C52)</f>
        <v>Equipment</v>
      </c>
      <c r="C214" s="567"/>
      <c r="D214" s="846" t="str">
        <f t="shared" si="39"/>
        <v/>
      </c>
      <c r="E214" s="846" t="str">
        <f t="shared" si="39"/>
        <v/>
      </c>
      <c r="F214" s="846" t="str">
        <f t="shared" si="39"/>
        <v/>
      </c>
      <c r="G214" s="846" t="str">
        <f t="shared" si="39"/>
        <v/>
      </c>
      <c r="H214" s="846">
        <f t="shared" si="39"/>
        <v>0</v>
      </c>
      <c r="I214" s="846">
        <f t="shared" si="39"/>
        <v>0</v>
      </c>
      <c r="J214" s="846">
        <f t="shared" si="39"/>
        <v>0</v>
      </c>
    </row>
    <row r="215" spans="1:10">
      <c r="B215" s="842" t="str">
        <f>IF(Setup!C53="","",Setup!C53)</f>
        <v/>
      </c>
      <c r="C215" s="567"/>
      <c r="D215" s="846" t="str">
        <f t="shared" si="39"/>
        <v/>
      </c>
      <c r="E215" s="846" t="str">
        <f t="shared" si="39"/>
        <v/>
      </c>
      <c r="F215" s="846" t="str">
        <f t="shared" si="39"/>
        <v/>
      </c>
      <c r="G215" s="846" t="str">
        <f t="shared" si="39"/>
        <v/>
      </c>
      <c r="H215" s="846">
        <f t="shared" si="39"/>
        <v>0</v>
      </c>
      <c r="I215" s="846">
        <f t="shared" si="39"/>
        <v>0</v>
      </c>
      <c r="J215" s="846">
        <f t="shared" si="39"/>
        <v>0</v>
      </c>
    </row>
    <row r="216" spans="1:10" s="781" customFormat="1">
      <c r="A216" s="143"/>
      <c r="B216" s="842" t="str">
        <f>IF(Setup!C54="","",Setup!C54)</f>
        <v/>
      </c>
      <c r="C216" s="791"/>
      <c r="D216" s="846" t="str">
        <f t="shared" si="39"/>
        <v/>
      </c>
      <c r="E216" s="846" t="str">
        <f t="shared" si="39"/>
        <v/>
      </c>
      <c r="F216" s="846" t="str">
        <f t="shared" si="39"/>
        <v/>
      </c>
      <c r="G216" s="846" t="str">
        <f t="shared" si="39"/>
        <v/>
      </c>
      <c r="H216" s="846">
        <f t="shared" si="39"/>
        <v>0</v>
      </c>
      <c r="I216" s="846">
        <f t="shared" si="39"/>
        <v>0</v>
      </c>
      <c r="J216" s="846">
        <f t="shared" si="39"/>
        <v>0</v>
      </c>
    </row>
    <row r="217" spans="1:10" s="781" customFormat="1">
      <c r="A217" s="143"/>
      <c r="B217" s="842" t="str">
        <f>IF(Setup!C55="","",Setup!C55)</f>
        <v/>
      </c>
      <c r="C217" s="791"/>
      <c r="D217" s="846" t="str">
        <f t="shared" si="39"/>
        <v/>
      </c>
      <c r="E217" s="846" t="str">
        <f t="shared" si="39"/>
        <v/>
      </c>
      <c r="F217" s="846" t="str">
        <f t="shared" si="39"/>
        <v/>
      </c>
      <c r="G217" s="846" t="str">
        <f t="shared" si="39"/>
        <v/>
      </c>
      <c r="H217" s="846">
        <f t="shared" si="39"/>
        <v>0</v>
      </c>
      <c r="I217" s="846">
        <f t="shared" si="39"/>
        <v>0</v>
      </c>
      <c r="J217" s="846">
        <f t="shared" si="39"/>
        <v>0</v>
      </c>
    </row>
    <row r="218" spans="1:10" s="781" customFormat="1">
      <c r="A218" s="143"/>
      <c r="B218" s="842" t="str">
        <f>IF(Setup!C56="","",Setup!C56)</f>
        <v/>
      </c>
      <c r="C218" s="791"/>
      <c r="D218" s="846" t="str">
        <f t="shared" si="39"/>
        <v/>
      </c>
      <c r="E218" s="846" t="str">
        <f t="shared" si="39"/>
        <v/>
      </c>
      <c r="F218" s="846" t="str">
        <f t="shared" si="39"/>
        <v/>
      </c>
      <c r="G218" s="846" t="str">
        <f t="shared" si="39"/>
        <v/>
      </c>
      <c r="H218" s="846">
        <f t="shared" si="39"/>
        <v>0</v>
      </c>
      <c r="I218" s="846">
        <f t="shared" si="39"/>
        <v>0</v>
      </c>
      <c r="J218" s="846">
        <f t="shared" si="39"/>
        <v>0</v>
      </c>
    </row>
    <row r="219" spans="1:10" s="781" customFormat="1">
      <c r="A219" s="143"/>
      <c r="B219" s="842" t="str">
        <f>IF(Setup!C57="","",Setup!C57)</f>
        <v/>
      </c>
      <c r="C219" s="791"/>
      <c r="D219" s="846" t="str">
        <f t="shared" si="39"/>
        <v/>
      </c>
      <c r="E219" s="846" t="str">
        <f t="shared" si="39"/>
        <v/>
      </c>
      <c r="F219" s="846" t="str">
        <f t="shared" si="39"/>
        <v/>
      </c>
      <c r="G219" s="846" t="str">
        <f t="shared" si="39"/>
        <v/>
      </c>
      <c r="H219" s="846">
        <f t="shared" si="39"/>
        <v>0</v>
      </c>
      <c r="I219" s="846">
        <f t="shared" si="39"/>
        <v>0</v>
      </c>
      <c r="J219" s="846">
        <f t="shared" si="39"/>
        <v>0</v>
      </c>
    </row>
    <row r="220" spans="1:10" s="781" customFormat="1">
      <c r="A220" s="143"/>
      <c r="B220" s="842" t="str">
        <f>IF(Setup!C58="","",Setup!C58)</f>
        <v/>
      </c>
      <c r="C220" s="791"/>
      <c r="D220" s="846" t="str">
        <f t="shared" si="39"/>
        <v/>
      </c>
      <c r="E220" s="846" t="str">
        <f t="shared" si="39"/>
        <v/>
      </c>
      <c r="F220" s="846" t="str">
        <f t="shared" si="39"/>
        <v/>
      </c>
      <c r="G220" s="846" t="str">
        <f t="shared" si="39"/>
        <v/>
      </c>
      <c r="H220" s="846">
        <f t="shared" si="39"/>
        <v>0</v>
      </c>
      <c r="I220" s="846">
        <f t="shared" si="39"/>
        <v>0</v>
      </c>
      <c r="J220" s="846">
        <f t="shared" si="39"/>
        <v>0</v>
      </c>
    </row>
    <row r="221" spans="1:10" s="781" customFormat="1">
      <c r="A221" s="143"/>
      <c r="B221" s="842" t="str">
        <f>IF(Setup!C59="","",Setup!C59)</f>
        <v/>
      </c>
      <c r="C221" s="791"/>
      <c r="D221" s="846" t="str">
        <f t="shared" si="39"/>
        <v/>
      </c>
      <c r="E221" s="846" t="str">
        <f t="shared" si="39"/>
        <v/>
      </c>
      <c r="F221" s="846" t="str">
        <f t="shared" si="39"/>
        <v/>
      </c>
      <c r="G221" s="846" t="str">
        <f t="shared" si="39"/>
        <v/>
      </c>
      <c r="H221" s="846">
        <f t="shared" si="39"/>
        <v>0</v>
      </c>
      <c r="I221" s="846">
        <f t="shared" si="39"/>
        <v>0</v>
      </c>
      <c r="J221" s="846">
        <f t="shared" si="39"/>
        <v>0</v>
      </c>
    </row>
    <row r="222" spans="1:10" s="781" customFormat="1">
      <c r="A222" s="143"/>
      <c r="B222" s="842" t="str">
        <f>IF(Setup!C60="","",Setup!C60)</f>
        <v/>
      </c>
      <c r="C222" s="791"/>
      <c r="D222" s="846" t="str">
        <f t="shared" si="39"/>
        <v/>
      </c>
      <c r="E222" s="846" t="str">
        <f t="shared" si="39"/>
        <v/>
      </c>
      <c r="F222" s="846" t="str">
        <f t="shared" si="39"/>
        <v/>
      </c>
      <c r="G222" s="846" t="str">
        <f t="shared" si="39"/>
        <v/>
      </c>
      <c r="H222" s="846">
        <f t="shared" si="39"/>
        <v>0</v>
      </c>
      <c r="I222" s="846">
        <f t="shared" si="39"/>
        <v>0</v>
      </c>
      <c r="J222" s="846">
        <f t="shared" si="39"/>
        <v>0</v>
      </c>
    </row>
    <row r="223" spans="1:10" s="781" customFormat="1">
      <c r="A223" s="143"/>
      <c r="B223" s="842" t="str">
        <f>IF(Setup!C61="","",Setup!C61)</f>
        <v/>
      </c>
      <c r="C223" s="791"/>
      <c r="D223" s="846" t="str">
        <f t="shared" ref="D223:J255" si="40">IF(ISERROR(D$19*$C223),"",(D$19*$C223))</f>
        <v/>
      </c>
      <c r="E223" s="846" t="str">
        <f t="shared" si="40"/>
        <v/>
      </c>
      <c r="F223" s="846" t="str">
        <f t="shared" si="40"/>
        <v/>
      </c>
      <c r="G223" s="846" t="str">
        <f t="shared" si="40"/>
        <v/>
      </c>
      <c r="H223" s="846">
        <f t="shared" si="40"/>
        <v>0</v>
      </c>
      <c r="I223" s="846">
        <f t="shared" si="40"/>
        <v>0</v>
      </c>
      <c r="J223" s="846">
        <f t="shared" si="40"/>
        <v>0</v>
      </c>
    </row>
    <row r="224" spans="1:10" s="781" customFormat="1">
      <c r="A224" s="143"/>
      <c r="B224" s="842" t="str">
        <f>IF(Setup!C62="","",Setup!C62)</f>
        <v/>
      </c>
      <c r="C224" s="791"/>
      <c r="D224" s="846" t="str">
        <f t="shared" si="40"/>
        <v/>
      </c>
      <c r="E224" s="846" t="str">
        <f t="shared" si="40"/>
        <v/>
      </c>
      <c r="F224" s="846" t="str">
        <f t="shared" si="40"/>
        <v/>
      </c>
      <c r="G224" s="846" t="str">
        <f t="shared" si="40"/>
        <v/>
      </c>
      <c r="H224" s="846">
        <f t="shared" si="40"/>
        <v>0</v>
      </c>
      <c r="I224" s="846">
        <f t="shared" si="40"/>
        <v>0</v>
      </c>
      <c r="J224" s="846">
        <f t="shared" si="40"/>
        <v>0</v>
      </c>
    </row>
    <row r="225" spans="1:10" s="781" customFormat="1">
      <c r="A225" s="143"/>
      <c r="B225" s="842" t="str">
        <f>IF(Setup!C63="","",Setup!C63)</f>
        <v/>
      </c>
      <c r="C225" s="791"/>
      <c r="D225" s="846" t="str">
        <f t="shared" si="40"/>
        <v/>
      </c>
      <c r="E225" s="846" t="str">
        <f t="shared" si="40"/>
        <v/>
      </c>
      <c r="F225" s="846" t="str">
        <f t="shared" si="40"/>
        <v/>
      </c>
      <c r="G225" s="846" t="str">
        <f t="shared" si="40"/>
        <v/>
      </c>
      <c r="H225" s="846">
        <f t="shared" si="40"/>
        <v>0</v>
      </c>
      <c r="I225" s="846">
        <f t="shared" si="40"/>
        <v>0</v>
      </c>
      <c r="J225" s="846">
        <f t="shared" si="40"/>
        <v>0</v>
      </c>
    </row>
    <row r="226" spans="1:10" s="781" customFormat="1">
      <c r="A226" s="143"/>
      <c r="B226" s="842" t="str">
        <f>IF(Setup!C64="","",Setup!C64)</f>
        <v/>
      </c>
      <c r="C226" s="791"/>
      <c r="D226" s="846" t="str">
        <f t="shared" si="40"/>
        <v/>
      </c>
      <c r="E226" s="846" t="str">
        <f t="shared" si="40"/>
        <v/>
      </c>
      <c r="F226" s="846" t="str">
        <f t="shared" si="40"/>
        <v/>
      </c>
      <c r="G226" s="846" t="str">
        <f t="shared" si="40"/>
        <v/>
      </c>
      <c r="H226" s="846">
        <f t="shared" si="40"/>
        <v>0</v>
      </c>
      <c r="I226" s="846">
        <f t="shared" si="40"/>
        <v>0</v>
      </c>
      <c r="J226" s="846">
        <f t="shared" si="40"/>
        <v>0</v>
      </c>
    </row>
    <row r="227" spans="1:10" s="781" customFormat="1">
      <c r="A227" s="143"/>
      <c r="B227" s="842" t="str">
        <f>IF(Setup!C65="","",Setup!C65)</f>
        <v/>
      </c>
      <c r="C227" s="791"/>
      <c r="D227" s="846" t="str">
        <f t="shared" si="40"/>
        <v/>
      </c>
      <c r="E227" s="846" t="str">
        <f t="shared" si="40"/>
        <v/>
      </c>
      <c r="F227" s="846" t="str">
        <f t="shared" si="40"/>
        <v/>
      </c>
      <c r="G227" s="846" t="str">
        <f t="shared" si="40"/>
        <v/>
      </c>
      <c r="H227" s="846">
        <f t="shared" si="40"/>
        <v>0</v>
      </c>
      <c r="I227" s="846">
        <f t="shared" si="40"/>
        <v>0</v>
      </c>
      <c r="J227" s="846">
        <f t="shared" si="40"/>
        <v>0</v>
      </c>
    </row>
    <row r="228" spans="1:10" s="781" customFormat="1">
      <c r="A228" s="143"/>
      <c r="B228" s="842" t="str">
        <f>IF(Setup!C66="","",Setup!C66)</f>
        <v/>
      </c>
      <c r="C228" s="791"/>
      <c r="D228" s="846" t="str">
        <f t="shared" si="40"/>
        <v/>
      </c>
      <c r="E228" s="846" t="str">
        <f t="shared" si="40"/>
        <v/>
      </c>
      <c r="F228" s="846" t="str">
        <f t="shared" si="40"/>
        <v/>
      </c>
      <c r="G228" s="846" t="str">
        <f t="shared" si="40"/>
        <v/>
      </c>
      <c r="H228" s="846">
        <f t="shared" si="40"/>
        <v>0</v>
      </c>
      <c r="I228" s="846">
        <f t="shared" si="40"/>
        <v>0</v>
      </c>
      <c r="J228" s="846">
        <f t="shared" si="40"/>
        <v>0</v>
      </c>
    </row>
    <row r="229" spans="1:10" s="781" customFormat="1">
      <c r="A229" s="143"/>
      <c r="B229" s="842" t="str">
        <f>IF(Setup!C67="","",Setup!C67)</f>
        <v/>
      </c>
      <c r="C229" s="791"/>
      <c r="D229" s="846" t="str">
        <f t="shared" si="40"/>
        <v/>
      </c>
      <c r="E229" s="846" t="str">
        <f t="shared" si="40"/>
        <v/>
      </c>
      <c r="F229" s="846" t="str">
        <f t="shared" si="40"/>
        <v/>
      </c>
      <c r="G229" s="846" t="str">
        <f t="shared" si="40"/>
        <v/>
      </c>
      <c r="H229" s="846">
        <f t="shared" si="40"/>
        <v>0</v>
      </c>
      <c r="I229" s="846">
        <f t="shared" si="40"/>
        <v>0</v>
      </c>
      <c r="J229" s="846">
        <f t="shared" si="40"/>
        <v>0</v>
      </c>
    </row>
    <row r="230" spans="1:10" s="781" customFormat="1">
      <c r="A230" s="143"/>
      <c r="B230" s="842" t="str">
        <f>IF(Setup!C68="","",Setup!C68)</f>
        <v/>
      </c>
      <c r="C230" s="791"/>
      <c r="D230" s="846" t="str">
        <f t="shared" si="40"/>
        <v/>
      </c>
      <c r="E230" s="846" t="str">
        <f t="shared" si="40"/>
        <v/>
      </c>
      <c r="F230" s="846" t="str">
        <f t="shared" si="40"/>
        <v/>
      </c>
      <c r="G230" s="846" t="str">
        <f t="shared" si="40"/>
        <v/>
      </c>
      <c r="H230" s="846">
        <f t="shared" si="40"/>
        <v>0</v>
      </c>
      <c r="I230" s="846">
        <f t="shared" si="40"/>
        <v>0</v>
      </c>
      <c r="J230" s="846">
        <f t="shared" si="40"/>
        <v>0</v>
      </c>
    </row>
    <row r="231" spans="1:10" s="781" customFormat="1">
      <c r="A231" s="143"/>
      <c r="B231" s="842" t="str">
        <f>IF(Setup!C69="","",Setup!C69)</f>
        <v/>
      </c>
      <c r="C231" s="791"/>
      <c r="D231" s="846" t="str">
        <f t="shared" si="40"/>
        <v/>
      </c>
      <c r="E231" s="846" t="str">
        <f t="shared" si="40"/>
        <v/>
      </c>
      <c r="F231" s="846" t="str">
        <f t="shared" si="40"/>
        <v/>
      </c>
      <c r="G231" s="846" t="str">
        <f t="shared" si="40"/>
        <v/>
      </c>
      <c r="H231" s="846">
        <f t="shared" si="40"/>
        <v>0</v>
      </c>
      <c r="I231" s="846">
        <f t="shared" si="40"/>
        <v>0</v>
      </c>
      <c r="J231" s="846">
        <f t="shared" si="40"/>
        <v>0</v>
      </c>
    </row>
    <row r="232" spans="1:10" s="781" customFormat="1">
      <c r="A232" s="143"/>
      <c r="B232" s="842" t="str">
        <f>IF(Setup!C70="","",Setup!C70)</f>
        <v/>
      </c>
      <c r="C232" s="791"/>
      <c r="D232" s="846" t="str">
        <f t="shared" si="40"/>
        <v/>
      </c>
      <c r="E232" s="846" t="str">
        <f t="shared" si="40"/>
        <v/>
      </c>
      <c r="F232" s="846" t="str">
        <f t="shared" si="40"/>
        <v/>
      </c>
      <c r="G232" s="846" t="str">
        <f t="shared" si="40"/>
        <v/>
      </c>
      <c r="H232" s="846">
        <f t="shared" si="40"/>
        <v>0</v>
      </c>
      <c r="I232" s="846">
        <f t="shared" si="40"/>
        <v>0</v>
      </c>
      <c r="J232" s="846">
        <f t="shared" si="40"/>
        <v>0</v>
      </c>
    </row>
    <row r="233" spans="1:10" s="781" customFormat="1">
      <c r="A233" s="143"/>
      <c r="B233" s="842" t="str">
        <f>IF(Setup!C71="","",Setup!C71)</f>
        <v/>
      </c>
      <c r="C233" s="791"/>
      <c r="D233" s="846" t="str">
        <f t="shared" si="40"/>
        <v/>
      </c>
      <c r="E233" s="846" t="str">
        <f t="shared" si="40"/>
        <v/>
      </c>
      <c r="F233" s="846" t="str">
        <f t="shared" si="40"/>
        <v/>
      </c>
      <c r="G233" s="846" t="str">
        <f t="shared" si="40"/>
        <v/>
      </c>
      <c r="H233" s="846">
        <f t="shared" si="40"/>
        <v>0</v>
      </c>
      <c r="I233" s="846">
        <f t="shared" si="40"/>
        <v>0</v>
      </c>
      <c r="J233" s="846">
        <f t="shared" si="40"/>
        <v>0</v>
      </c>
    </row>
    <row r="234" spans="1:10" s="781" customFormat="1">
      <c r="A234" s="143"/>
      <c r="B234" s="842" t="str">
        <f>IF(Setup!C72="","",Setup!C72)</f>
        <v/>
      </c>
      <c r="C234" s="791"/>
      <c r="D234" s="846" t="str">
        <f t="shared" si="40"/>
        <v/>
      </c>
      <c r="E234" s="846" t="str">
        <f t="shared" si="40"/>
        <v/>
      </c>
      <c r="F234" s="846" t="str">
        <f t="shared" si="40"/>
        <v/>
      </c>
      <c r="G234" s="846" t="str">
        <f t="shared" si="40"/>
        <v/>
      </c>
      <c r="H234" s="846">
        <f t="shared" si="40"/>
        <v>0</v>
      </c>
      <c r="I234" s="846">
        <f t="shared" si="40"/>
        <v>0</v>
      </c>
      <c r="J234" s="846">
        <f t="shared" si="40"/>
        <v>0</v>
      </c>
    </row>
    <row r="235" spans="1:10" s="781" customFormat="1">
      <c r="A235" s="143"/>
      <c r="B235" s="842" t="str">
        <f>IF(Setup!C73="","",Setup!C73)</f>
        <v/>
      </c>
      <c r="C235" s="791"/>
      <c r="D235" s="846" t="str">
        <f t="shared" si="40"/>
        <v/>
      </c>
      <c r="E235" s="846" t="str">
        <f t="shared" si="40"/>
        <v/>
      </c>
      <c r="F235" s="846" t="str">
        <f t="shared" si="40"/>
        <v/>
      </c>
      <c r="G235" s="846" t="str">
        <f t="shared" si="40"/>
        <v/>
      </c>
      <c r="H235" s="846">
        <f t="shared" si="40"/>
        <v>0</v>
      </c>
      <c r="I235" s="846">
        <f t="shared" si="40"/>
        <v>0</v>
      </c>
      <c r="J235" s="846">
        <f t="shared" si="40"/>
        <v>0</v>
      </c>
    </row>
    <row r="236" spans="1:10" s="781" customFormat="1">
      <c r="A236" s="143"/>
      <c r="B236" s="842" t="str">
        <f>IF(Setup!C74="","",Setup!C74)</f>
        <v/>
      </c>
      <c r="C236" s="791"/>
      <c r="D236" s="846" t="str">
        <f t="shared" si="40"/>
        <v/>
      </c>
      <c r="E236" s="846" t="str">
        <f t="shared" si="40"/>
        <v/>
      </c>
      <c r="F236" s="846" t="str">
        <f t="shared" si="40"/>
        <v/>
      </c>
      <c r="G236" s="846" t="str">
        <f t="shared" si="40"/>
        <v/>
      </c>
      <c r="H236" s="846">
        <f t="shared" si="40"/>
        <v>0</v>
      </c>
      <c r="I236" s="846">
        <f t="shared" si="40"/>
        <v>0</v>
      </c>
      <c r="J236" s="846">
        <f t="shared" si="40"/>
        <v>0</v>
      </c>
    </row>
    <row r="237" spans="1:10" s="781" customFormat="1">
      <c r="A237" s="143"/>
      <c r="B237" s="842" t="str">
        <f>IF(Setup!C75="","",Setup!C75)</f>
        <v/>
      </c>
      <c r="C237" s="791"/>
      <c r="D237" s="846" t="str">
        <f t="shared" si="40"/>
        <v/>
      </c>
      <c r="E237" s="846" t="str">
        <f t="shared" si="40"/>
        <v/>
      </c>
      <c r="F237" s="846" t="str">
        <f t="shared" si="40"/>
        <v/>
      </c>
      <c r="G237" s="846" t="str">
        <f t="shared" si="40"/>
        <v/>
      </c>
      <c r="H237" s="846">
        <f t="shared" si="40"/>
        <v>0</v>
      </c>
      <c r="I237" s="846">
        <f t="shared" si="40"/>
        <v>0</v>
      </c>
      <c r="J237" s="846">
        <f t="shared" si="40"/>
        <v>0</v>
      </c>
    </row>
    <row r="238" spans="1:10" s="781" customFormat="1">
      <c r="A238" s="143"/>
      <c r="B238" s="842" t="str">
        <f>IF(Setup!C76="","",Setup!C76)</f>
        <v/>
      </c>
      <c r="C238" s="791"/>
      <c r="D238" s="846" t="str">
        <f t="shared" si="40"/>
        <v/>
      </c>
      <c r="E238" s="846" t="str">
        <f t="shared" si="40"/>
        <v/>
      </c>
      <c r="F238" s="846" t="str">
        <f t="shared" si="40"/>
        <v/>
      </c>
      <c r="G238" s="846" t="str">
        <f t="shared" si="40"/>
        <v/>
      </c>
      <c r="H238" s="846">
        <f t="shared" si="40"/>
        <v>0</v>
      </c>
      <c r="I238" s="846">
        <f t="shared" si="40"/>
        <v>0</v>
      </c>
      <c r="J238" s="846">
        <f t="shared" si="40"/>
        <v>0</v>
      </c>
    </row>
    <row r="239" spans="1:10" s="781" customFormat="1">
      <c r="A239" s="143"/>
      <c r="B239" s="842" t="str">
        <f>IF(Setup!C77="","",Setup!C77)</f>
        <v/>
      </c>
      <c r="C239" s="791"/>
      <c r="D239" s="846" t="str">
        <f t="shared" si="40"/>
        <v/>
      </c>
      <c r="E239" s="846" t="str">
        <f t="shared" si="40"/>
        <v/>
      </c>
      <c r="F239" s="846" t="str">
        <f t="shared" si="40"/>
        <v/>
      </c>
      <c r="G239" s="846" t="str">
        <f t="shared" si="40"/>
        <v/>
      </c>
      <c r="H239" s="846">
        <f t="shared" si="40"/>
        <v>0</v>
      </c>
      <c r="I239" s="846">
        <f t="shared" si="40"/>
        <v>0</v>
      </c>
      <c r="J239" s="846">
        <f t="shared" si="40"/>
        <v>0</v>
      </c>
    </row>
    <row r="240" spans="1:10" s="781" customFormat="1">
      <c r="A240" s="143"/>
      <c r="B240" s="842" t="str">
        <f>IF(Setup!C78="","",Setup!C78)</f>
        <v/>
      </c>
      <c r="C240" s="791"/>
      <c r="D240" s="846" t="str">
        <f t="shared" si="40"/>
        <v/>
      </c>
      <c r="E240" s="846" t="str">
        <f t="shared" si="40"/>
        <v/>
      </c>
      <c r="F240" s="846" t="str">
        <f t="shared" si="40"/>
        <v/>
      </c>
      <c r="G240" s="846" t="str">
        <f t="shared" si="40"/>
        <v/>
      </c>
      <c r="H240" s="846">
        <f t="shared" si="40"/>
        <v>0</v>
      </c>
      <c r="I240" s="846">
        <f t="shared" si="40"/>
        <v>0</v>
      </c>
      <c r="J240" s="846">
        <f t="shared" si="40"/>
        <v>0</v>
      </c>
    </row>
    <row r="241" spans="1:10" s="781" customFormat="1">
      <c r="A241" s="143"/>
      <c r="B241" s="842" t="str">
        <f>IF(Setup!C79="","",Setup!C79)</f>
        <v/>
      </c>
      <c r="C241" s="791"/>
      <c r="D241" s="846" t="str">
        <f t="shared" si="40"/>
        <v/>
      </c>
      <c r="E241" s="846" t="str">
        <f t="shared" si="40"/>
        <v/>
      </c>
      <c r="F241" s="846" t="str">
        <f t="shared" si="40"/>
        <v/>
      </c>
      <c r="G241" s="846" t="str">
        <f t="shared" si="40"/>
        <v/>
      </c>
      <c r="H241" s="846">
        <f t="shared" si="40"/>
        <v>0</v>
      </c>
      <c r="I241" s="846">
        <f t="shared" si="40"/>
        <v>0</v>
      </c>
      <c r="J241" s="846">
        <f t="shared" si="40"/>
        <v>0</v>
      </c>
    </row>
    <row r="242" spans="1:10" s="781" customFormat="1">
      <c r="A242" s="143"/>
      <c r="B242" s="842" t="str">
        <f>IF(Setup!C80="","",Setup!C80)</f>
        <v/>
      </c>
      <c r="C242" s="791"/>
      <c r="D242" s="846" t="str">
        <f t="shared" si="40"/>
        <v/>
      </c>
      <c r="E242" s="846" t="str">
        <f t="shared" si="40"/>
        <v/>
      </c>
      <c r="F242" s="846" t="str">
        <f t="shared" si="40"/>
        <v/>
      </c>
      <c r="G242" s="846" t="str">
        <f t="shared" si="40"/>
        <v/>
      </c>
      <c r="H242" s="846">
        <f t="shared" si="40"/>
        <v>0</v>
      </c>
      <c r="I242" s="846">
        <f t="shared" si="40"/>
        <v>0</v>
      </c>
      <c r="J242" s="846">
        <f t="shared" si="40"/>
        <v>0</v>
      </c>
    </row>
    <row r="243" spans="1:10" s="781" customFormat="1">
      <c r="A243" s="143"/>
      <c r="B243" s="842" t="str">
        <f>IF(Setup!C81="","",Setup!C81)</f>
        <v/>
      </c>
      <c r="C243" s="791"/>
      <c r="D243" s="846" t="str">
        <f t="shared" si="40"/>
        <v/>
      </c>
      <c r="E243" s="846" t="str">
        <f t="shared" si="40"/>
        <v/>
      </c>
      <c r="F243" s="846" t="str">
        <f t="shared" si="40"/>
        <v/>
      </c>
      <c r="G243" s="846" t="str">
        <f t="shared" si="40"/>
        <v/>
      </c>
      <c r="H243" s="846">
        <f t="shared" si="40"/>
        <v>0</v>
      </c>
      <c r="I243" s="846">
        <f t="shared" si="40"/>
        <v>0</v>
      </c>
      <c r="J243" s="846">
        <f t="shared" si="40"/>
        <v>0</v>
      </c>
    </row>
    <row r="244" spans="1:10" s="781" customFormat="1">
      <c r="A244" s="143"/>
      <c r="B244" s="842" t="str">
        <f>IF(Setup!C82="","",Setup!C82)</f>
        <v/>
      </c>
      <c r="C244" s="791"/>
      <c r="D244" s="846" t="str">
        <f t="shared" si="40"/>
        <v/>
      </c>
      <c r="E244" s="846" t="str">
        <f t="shared" si="40"/>
        <v/>
      </c>
      <c r="F244" s="846" t="str">
        <f t="shared" si="40"/>
        <v/>
      </c>
      <c r="G244" s="846" t="str">
        <f t="shared" si="40"/>
        <v/>
      </c>
      <c r="H244" s="846">
        <f t="shared" si="40"/>
        <v>0</v>
      </c>
      <c r="I244" s="846">
        <f t="shared" si="40"/>
        <v>0</v>
      </c>
      <c r="J244" s="846">
        <f t="shared" si="40"/>
        <v>0</v>
      </c>
    </row>
    <row r="245" spans="1:10" s="781" customFormat="1">
      <c r="A245" s="143"/>
      <c r="B245" s="842" t="str">
        <f>IF(Setup!C83="","",Setup!C83)</f>
        <v/>
      </c>
      <c r="C245" s="791"/>
      <c r="D245" s="846" t="str">
        <f t="shared" si="40"/>
        <v/>
      </c>
      <c r="E245" s="846" t="str">
        <f t="shared" si="40"/>
        <v/>
      </c>
      <c r="F245" s="846" t="str">
        <f t="shared" si="40"/>
        <v/>
      </c>
      <c r="G245" s="846" t="str">
        <f t="shared" si="40"/>
        <v/>
      </c>
      <c r="H245" s="846">
        <f t="shared" si="40"/>
        <v>0</v>
      </c>
      <c r="I245" s="846">
        <f t="shared" si="40"/>
        <v>0</v>
      </c>
      <c r="J245" s="846">
        <f t="shared" si="40"/>
        <v>0</v>
      </c>
    </row>
    <row r="246" spans="1:10" s="781" customFormat="1">
      <c r="A246" s="143"/>
      <c r="B246" s="842" t="str">
        <f>IF(Setup!C84="","",Setup!C84)</f>
        <v/>
      </c>
      <c r="C246" s="791"/>
      <c r="D246" s="846" t="str">
        <f t="shared" si="40"/>
        <v/>
      </c>
      <c r="E246" s="846" t="str">
        <f t="shared" si="40"/>
        <v/>
      </c>
      <c r="F246" s="846" t="str">
        <f t="shared" si="40"/>
        <v/>
      </c>
      <c r="G246" s="846" t="str">
        <f t="shared" si="40"/>
        <v/>
      </c>
      <c r="H246" s="846">
        <f t="shared" si="40"/>
        <v>0</v>
      </c>
      <c r="I246" s="846">
        <f t="shared" si="40"/>
        <v>0</v>
      </c>
      <c r="J246" s="846">
        <f t="shared" si="40"/>
        <v>0</v>
      </c>
    </row>
    <row r="247" spans="1:10" s="781" customFormat="1">
      <c r="A247" s="143"/>
      <c r="B247" s="842" t="str">
        <f>IF(Setup!C85="","",Setup!C85)</f>
        <v/>
      </c>
      <c r="C247" s="791"/>
      <c r="D247" s="846" t="str">
        <f t="shared" si="40"/>
        <v/>
      </c>
      <c r="E247" s="846" t="str">
        <f t="shared" si="40"/>
        <v/>
      </c>
      <c r="F247" s="846" t="str">
        <f t="shared" si="40"/>
        <v/>
      </c>
      <c r="G247" s="846" t="str">
        <f t="shared" si="40"/>
        <v/>
      </c>
      <c r="H247" s="846">
        <f t="shared" si="40"/>
        <v>0</v>
      </c>
      <c r="I247" s="846">
        <f t="shared" si="40"/>
        <v>0</v>
      </c>
      <c r="J247" s="846">
        <f t="shared" si="40"/>
        <v>0</v>
      </c>
    </row>
    <row r="248" spans="1:10" s="781" customFormat="1">
      <c r="A248" s="143"/>
      <c r="B248" s="842" t="str">
        <f>IF(Setup!C86="","",Setup!C86)</f>
        <v/>
      </c>
      <c r="C248" s="791"/>
      <c r="D248" s="846" t="str">
        <f t="shared" si="40"/>
        <v/>
      </c>
      <c r="E248" s="846" t="str">
        <f t="shared" si="40"/>
        <v/>
      </c>
      <c r="F248" s="846" t="str">
        <f t="shared" si="40"/>
        <v/>
      </c>
      <c r="G248" s="846" t="str">
        <f t="shared" si="40"/>
        <v/>
      </c>
      <c r="H248" s="846">
        <f t="shared" si="40"/>
        <v>0</v>
      </c>
      <c r="I248" s="846">
        <f t="shared" si="40"/>
        <v>0</v>
      </c>
      <c r="J248" s="846">
        <f t="shared" si="40"/>
        <v>0</v>
      </c>
    </row>
    <row r="249" spans="1:10" s="781" customFormat="1">
      <c r="A249" s="143"/>
      <c r="B249" s="842" t="str">
        <f>IF(Setup!C87="","",Setup!C87)</f>
        <v/>
      </c>
      <c r="C249" s="791"/>
      <c r="D249" s="846" t="str">
        <f t="shared" si="40"/>
        <v/>
      </c>
      <c r="E249" s="846" t="str">
        <f t="shared" si="40"/>
        <v/>
      </c>
      <c r="F249" s="846" t="str">
        <f t="shared" si="40"/>
        <v/>
      </c>
      <c r="G249" s="846" t="str">
        <f t="shared" si="40"/>
        <v/>
      </c>
      <c r="H249" s="846">
        <f t="shared" si="40"/>
        <v>0</v>
      </c>
      <c r="I249" s="846">
        <f t="shared" si="40"/>
        <v>0</v>
      </c>
      <c r="J249" s="846">
        <f t="shared" si="40"/>
        <v>0</v>
      </c>
    </row>
    <row r="250" spans="1:10" s="781" customFormat="1">
      <c r="A250" s="143"/>
      <c r="B250" s="842" t="str">
        <f>IF(Setup!C88="","",Setup!C88)</f>
        <v/>
      </c>
      <c r="C250" s="791"/>
      <c r="D250" s="846" t="str">
        <f t="shared" si="40"/>
        <v/>
      </c>
      <c r="E250" s="846" t="str">
        <f t="shared" si="40"/>
        <v/>
      </c>
      <c r="F250" s="846" t="str">
        <f t="shared" si="40"/>
        <v/>
      </c>
      <c r="G250" s="846" t="str">
        <f t="shared" si="40"/>
        <v/>
      </c>
      <c r="H250" s="846">
        <f t="shared" si="40"/>
        <v>0</v>
      </c>
      <c r="I250" s="846">
        <f t="shared" si="40"/>
        <v>0</v>
      </c>
      <c r="J250" s="846">
        <f t="shared" si="40"/>
        <v>0</v>
      </c>
    </row>
    <row r="251" spans="1:10" s="781" customFormat="1">
      <c r="A251" s="143"/>
      <c r="B251" s="842" t="str">
        <f>IF(Setup!C89="","",Setup!C89)</f>
        <v/>
      </c>
      <c r="C251" s="791"/>
      <c r="D251" s="846" t="str">
        <f t="shared" si="40"/>
        <v/>
      </c>
      <c r="E251" s="846" t="str">
        <f t="shared" si="40"/>
        <v/>
      </c>
      <c r="F251" s="846" t="str">
        <f t="shared" si="40"/>
        <v/>
      </c>
      <c r="G251" s="846" t="str">
        <f t="shared" si="40"/>
        <v/>
      </c>
      <c r="H251" s="846">
        <f t="shared" si="40"/>
        <v>0</v>
      </c>
      <c r="I251" s="846">
        <f t="shared" si="40"/>
        <v>0</v>
      </c>
      <c r="J251" s="846">
        <f t="shared" si="40"/>
        <v>0</v>
      </c>
    </row>
    <row r="252" spans="1:10" s="781" customFormat="1">
      <c r="A252" s="143"/>
      <c r="B252" s="842" t="str">
        <f>IF(Setup!C90="","",Setup!C90)</f>
        <v/>
      </c>
      <c r="C252" s="791"/>
      <c r="D252" s="846" t="str">
        <f t="shared" si="40"/>
        <v/>
      </c>
      <c r="E252" s="846" t="str">
        <f t="shared" si="40"/>
        <v/>
      </c>
      <c r="F252" s="846" t="str">
        <f t="shared" si="40"/>
        <v/>
      </c>
      <c r="G252" s="846" t="str">
        <f t="shared" si="40"/>
        <v/>
      </c>
      <c r="H252" s="846">
        <f t="shared" si="40"/>
        <v>0</v>
      </c>
      <c r="I252" s="846">
        <f t="shared" si="40"/>
        <v>0</v>
      </c>
      <c r="J252" s="846">
        <f t="shared" si="40"/>
        <v>0</v>
      </c>
    </row>
    <row r="253" spans="1:10" s="781" customFormat="1">
      <c r="A253" s="143"/>
      <c r="B253" s="842" t="str">
        <f>IF(Setup!C91="","",Setup!C91)</f>
        <v/>
      </c>
      <c r="C253" s="791"/>
      <c r="D253" s="846" t="str">
        <f t="shared" si="40"/>
        <v/>
      </c>
      <c r="E253" s="846" t="str">
        <f t="shared" si="40"/>
        <v/>
      </c>
      <c r="F253" s="846" t="str">
        <f t="shared" si="40"/>
        <v/>
      </c>
      <c r="G253" s="846" t="str">
        <f t="shared" si="40"/>
        <v/>
      </c>
      <c r="H253" s="846">
        <f t="shared" si="40"/>
        <v>0</v>
      </c>
      <c r="I253" s="846">
        <f t="shared" si="40"/>
        <v>0</v>
      </c>
      <c r="J253" s="846">
        <f t="shared" si="40"/>
        <v>0</v>
      </c>
    </row>
    <row r="254" spans="1:10" s="781" customFormat="1">
      <c r="A254" s="143"/>
      <c r="B254" s="842" t="str">
        <f>IF(Setup!C92="","",Setup!C92)</f>
        <v/>
      </c>
      <c r="C254" s="791"/>
      <c r="D254" s="846" t="str">
        <f t="shared" si="40"/>
        <v/>
      </c>
      <c r="E254" s="846" t="str">
        <f t="shared" si="40"/>
        <v/>
      </c>
      <c r="F254" s="846" t="str">
        <f t="shared" si="40"/>
        <v/>
      </c>
      <c r="G254" s="846" t="str">
        <f t="shared" si="40"/>
        <v/>
      </c>
      <c r="H254" s="846">
        <f t="shared" si="40"/>
        <v>0</v>
      </c>
      <c r="I254" s="846">
        <f t="shared" si="40"/>
        <v>0</v>
      </c>
      <c r="J254" s="846">
        <f t="shared" si="40"/>
        <v>0</v>
      </c>
    </row>
    <row r="255" spans="1:10" s="781" customFormat="1" ht="13.5" thickBot="1">
      <c r="A255" s="143"/>
      <c r="B255" s="842" t="str">
        <f>IF(Setup!C93="","",Setup!C93)</f>
        <v/>
      </c>
      <c r="C255" s="791"/>
      <c r="D255" s="846" t="str">
        <f t="shared" si="40"/>
        <v/>
      </c>
      <c r="E255" s="846" t="str">
        <f t="shared" si="40"/>
        <v/>
      </c>
      <c r="F255" s="846" t="str">
        <f t="shared" si="40"/>
        <v/>
      </c>
      <c r="G255" s="846" t="str">
        <f t="shared" si="40"/>
        <v/>
      </c>
      <c r="H255" s="846">
        <f t="shared" si="40"/>
        <v>0</v>
      </c>
      <c r="I255" s="846">
        <f t="shared" si="40"/>
        <v>0</v>
      </c>
      <c r="J255" s="846">
        <f t="shared" si="40"/>
        <v>0</v>
      </c>
    </row>
    <row r="256" spans="1:10" ht="13.5" thickBot="1">
      <c r="B256" s="172" t="s">
        <v>0</v>
      </c>
      <c r="C256" s="590">
        <f t="shared" ref="C256:J256" si="41">IF(ISERROR(C205+C154),"",(C205+C154))</f>
        <v>0</v>
      </c>
      <c r="D256" s="590">
        <f t="shared" si="41"/>
        <v>0</v>
      </c>
      <c r="E256" s="590">
        <f t="shared" si="41"/>
        <v>0</v>
      </c>
      <c r="F256" s="590">
        <f t="shared" si="41"/>
        <v>0</v>
      </c>
      <c r="G256" s="590">
        <f t="shared" si="41"/>
        <v>0</v>
      </c>
      <c r="H256" s="590">
        <f t="shared" si="41"/>
        <v>0</v>
      </c>
      <c r="I256" s="590">
        <f t="shared" si="41"/>
        <v>0</v>
      </c>
      <c r="J256" s="591">
        <f t="shared" si="41"/>
        <v>0</v>
      </c>
    </row>
    <row r="257" spans="1:10" ht="13.5" thickBot="1">
      <c r="B257" s="5"/>
      <c r="C257" s="592"/>
      <c r="D257" s="592"/>
      <c r="E257" s="592"/>
      <c r="F257" s="592"/>
      <c r="G257" s="593"/>
      <c r="H257" s="594"/>
      <c r="I257" s="594"/>
      <c r="J257" s="583"/>
    </row>
    <row r="258" spans="1:10" ht="13.5" thickBot="1">
      <c r="B258" s="22" t="s">
        <v>6</v>
      </c>
      <c r="C258" s="595">
        <f t="shared" ref="C258:J258" si="42">IF(ISERROR(C150-C256),"",(C150-C256))</f>
        <v>0</v>
      </c>
      <c r="D258" s="595">
        <f t="shared" si="42"/>
        <v>0</v>
      </c>
      <c r="E258" s="595">
        <f t="shared" si="42"/>
        <v>0</v>
      </c>
      <c r="F258" s="595">
        <f t="shared" si="42"/>
        <v>0</v>
      </c>
      <c r="G258" s="595">
        <f t="shared" si="42"/>
        <v>0</v>
      </c>
      <c r="H258" s="595">
        <f t="shared" si="42"/>
        <v>0</v>
      </c>
      <c r="I258" s="595">
        <f t="shared" si="42"/>
        <v>0</v>
      </c>
      <c r="J258" s="596">
        <f t="shared" si="42"/>
        <v>0</v>
      </c>
    </row>
    <row r="259" spans="1:10">
      <c r="B259" s="5"/>
      <c r="C259" s="592"/>
      <c r="D259" s="592"/>
      <c r="E259" s="592"/>
      <c r="F259" s="592"/>
      <c r="G259" s="593"/>
      <c r="H259" s="594"/>
      <c r="I259" s="594"/>
      <c r="J259" s="583"/>
    </row>
    <row r="260" spans="1:10" ht="15">
      <c r="B260" s="169" t="s">
        <v>144</v>
      </c>
      <c r="C260" s="592"/>
      <c r="D260" s="592"/>
      <c r="E260" s="592"/>
      <c r="F260" s="592"/>
      <c r="G260" s="593"/>
      <c r="H260" s="594"/>
      <c r="I260" s="594"/>
      <c r="J260" s="583"/>
    </row>
    <row r="261" spans="1:10">
      <c r="B261" s="170" t="s">
        <v>281</v>
      </c>
      <c r="C261" s="592"/>
      <c r="D261" s="592"/>
      <c r="E261" s="592"/>
      <c r="F261" s="592"/>
      <c r="G261" s="593"/>
      <c r="H261" s="594"/>
      <c r="I261" s="594"/>
      <c r="J261" s="583"/>
    </row>
    <row r="262" spans="1:10">
      <c r="B262" s="5"/>
      <c r="C262" s="592"/>
      <c r="D262" s="592"/>
      <c r="E262" s="592"/>
      <c r="F262" s="592"/>
      <c r="G262" s="593"/>
      <c r="H262" s="594"/>
      <c r="I262" s="594"/>
      <c r="J262" s="583"/>
    </row>
    <row r="263" spans="1:10" s="23" customFormat="1" ht="15.75">
      <c r="A263" s="145"/>
      <c r="B263" s="25" t="s">
        <v>30</v>
      </c>
      <c r="C263" s="597"/>
      <c r="D263" s="757">
        <f>B6</f>
        <v>2011</v>
      </c>
      <c r="E263" s="598"/>
      <c r="F263" s="598"/>
      <c r="G263" s="598"/>
      <c r="H263" s="598"/>
      <c r="I263" s="598"/>
      <c r="J263" s="598"/>
    </row>
    <row r="264" spans="1:10" ht="15" customHeight="1">
      <c r="A264" s="144"/>
      <c r="B264" s="17"/>
      <c r="D264" s="143">
        <v>3</v>
      </c>
      <c r="E264" s="143">
        <v>4</v>
      </c>
      <c r="F264" s="143">
        <v>5</v>
      </c>
      <c r="G264" s="143">
        <v>6</v>
      </c>
      <c r="H264" s="143">
        <v>7</v>
      </c>
      <c r="I264" s="143">
        <v>8</v>
      </c>
      <c r="J264" s="143">
        <v>9</v>
      </c>
    </row>
    <row r="265" spans="1:10" ht="30" customHeight="1" thickBot="1">
      <c r="A265" s="430"/>
      <c r="B265" s="413" t="s">
        <v>45</v>
      </c>
      <c r="C265" s="414"/>
      <c r="D265" s="432" t="str">
        <f t="shared" ref="D265:J265" si="43">D152</f>
        <v>Training</v>
      </c>
      <c r="E265" s="432" t="str">
        <f t="shared" si="43"/>
        <v>Conference</v>
      </c>
      <c r="F265" s="432" t="str">
        <f t="shared" si="43"/>
        <v>Research</v>
      </c>
      <c r="G265" s="432" t="str">
        <f t="shared" si="43"/>
        <v>Publications</v>
      </c>
      <c r="H265" s="439" t="str">
        <f t="shared" si="43"/>
        <v/>
      </c>
      <c r="I265" s="439" t="str">
        <f t="shared" si="43"/>
        <v/>
      </c>
      <c r="J265" s="439" t="str">
        <f t="shared" si="43"/>
        <v/>
      </c>
    </row>
    <row r="266" spans="1:10">
      <c r="A266" s="430"/>
      <c r="B266" s="743" t="s">
        <v>31</v>
      </c>
      <c r="C266" s="744"/>
      <c r="D266" s="745"/>
      <c r="E266" s="745"/>
      <c r="F266" s="745"/>
      <c r="G266" s="745">
        <v>5</v>
      </c>
      <c r="H266" s="745"/>
      <c r="I266" s="745"/>
      <c r="J266" s="745"/>
    </row>
    <row r="267" spans="1:10">
      <c r="A267" s="430"/>
      <c r="B267" s="743" t="s">
        <v>69</v>
      </c>
      <c r="C267" s="746"/>
      <c r="D267" s="745"/>
      <c r="E267" s="745"/>
      <c r="F267" s="745"/>
      <c r="G267" s="745">
        <v>100</v>
      </c>
      <c r="H267" s="745"/>
      <c r="I267" s="745"/>
      <c r="J267" s="745"/>
    </row>
    <row r="268" spans="1:10" ht="14.25">
      <c r="A268" s="431"/>
      <c r="B268" s="433" t="s">
        <v>32</v>
      </c>
      <c r="C268" s="404"/>
      <c r="D268" s="613">
        <f>IF(ISERROR('Input-IS Y1'!D$256/D$266),0,'Input-IS Y1'!D$256/D$266)</f>
        <v>0</v>
      </c>
      <c r="E268" s="613">
        <f>IF(ISERROR('Input-IS Y1'!E$256/E$266),0,'Input-IS Y1'!E$256/E$266)</f>
        <v>0</v>
      </c>
      <c r="F268" s="613">
        <f>IF(ISERROR('Input-IS Y1'!F$256/F$266),0,'Input-IS Y1'!F$256/F$266)</f>
        <v>0</v>
      </c>
      <c r="G268" s="613">
        <f>IF(ISERROR('Input-IS Y1'!G$256/G$266),0,'Input-IS Y1'!G$256/G$266)</f>
        <v>0</v>
      </c>
      <c r="H268" s="613">
        <f>IF(ISERROR('Input-IS Y1'!H$256/H$266),0,'Input-IS Y1'!H$256/H$266)</f>
        <v>0</v>
      </c>
      <c r="I268" s="613">
        <f>IF(ISERROR('Input-IS Y1'!I$256/I$266),0,'Input-IS Y1'!I$256/I$266)</f>
        <v>0</v>
      </c>
      <c r="J268" s="613">
        <f>IF(ISERROR('Input-IS Y1'!J$256/J$266),0,'Input-IS Y1'!J$256/J$266)</f>
        <v>0</v>
      </c>
    </row>
    <row r="269" spans="1:10" ht="14.25">
      <c r="A269" s="431"/>
      <c r="B269" s="433" t="s">
        <v>70</v>
      </c>
      <c r="C269" s="404"/>
      <c r="D269" s="613">
        <f t="shared" ref="D269:I269" si="44">IF(D270&gt;=0,0,-D270)</f>
        <v>0</v>
      </c>
      <c r="E269" s="613">
        <f t="shared" si="44"/>
        <v>0</v>
      </c>
      <c r="F269" s="613">
        <f t="shared" si="44"/>
        <v>0</v>
      </c>
      <c r="G269" s="613">
        <f t="shared" si="44"/>
        <v>0</v>
      </c>
      <c r="H269" s="613">
        <f t="shared" si="44"/>
        <v>0</v>
      </c>
      <c r="I269" s="613">
        <f t="shared" si="44"/>
        <v>0</v>
      </c>
      <c r="J269" s="613">
        <f>IF(J270&gt;=0,0,-J270)</f>
        <v>0</v>
      </c>
    </row>
    <row r="270" spans="1:10" ht="14.25">
      <c r="A270" s="431"/>
      <c r="B270" s="433" t="s">
        <v>44</v>
      </c>
      <c r="C270" s="404"/>
      <c r="D270" s="613">
        <f t="shared" ref="D270:I270" si="45">IF(D268="",0,D267-D268)</f>
        <v>0</v>
      </c>
      <c r="E270" s="613">
        <f t="shared" si="45"/>
        <v>0</v>
      </c>
      <c r="F270" s="613">
        <f t="shared" si="45"/>
        <v>0</v>
      </c>
      <c r="G270" s="613">
        <f t="shared" si="45"/>
        <v>100</v>
      </c>
      <c r="H270" s="613">
        <f t="shared" si="45"/>
        <v>0</v>
      </c>
      <c r="I270" s="613">
        <f t="shared" si="45"/>
        <v>0</v>
      </c>
      <c r="J270" s="613">
        <f>IF(J268="",0,J267-J268)</f>
        <v>0</v>
      </c>
    </row>
    <row r="271" spans="1:10" ht="14.25">
      <c r="A271" s="431"/>
      <c r="B271" s="433" t="s">
        <v>33</v>
      </c>
      <c r="C271" s="404"/>
      <c r="D271" s="613">
        <f>IF(ISERROR('Input-IS Y1'!D150/D266),0,'Input-IS Y1'!D150/D266)</f>
        <v>0</v>
      </c>
      <c r="E271" s="613">
        <f>IF(ISERROR('Input-IS Y1'!E150/E266),0,'Input-IS Y1'!E150/E266)</f>
        <v>0</v>
      </c>
      <c r="F271" s="613">
        <f>IF(ISERROR('Input-IS Y1'!F150/F266),0,'Input-IS Y1'!F150/F266)</f>
        <v>0</v>
      </c>
      <c r="G271" s="613">
        <f>IF(ISERROR('Input-IS Y1'!G150/G266),0,'Input-IS Y1'!G150/G266)</f>
        <v>0</v>
      </c>
      <c r="H271" s="613">
        <f>IF(ISERROR('Input-IS Y1'!H150/H266),0,'Input-IS Y1'!H150/H266)</f>
        <v>0</v>
      </c>
      <c r="I271" s="613">
        <f>IF(ISERROR('Input-IS Y1'!I150/I266),0,'Input-IS Y1'!I150/I266)</f>
        <v>0</v>
      </c>
      <c r="J271" s="613">
        <f>IF(ISERROR('Input-IS Y1'!J150/J266),0,'Input-IS Y1'!J150/J266)</f>
        <v>0</v>
      </c>
    </row>
    <row r="272" spans="1:10" ht="14.25">
      <c r="A272" s="431"/>
      <c r="B272" s="433" t="s">
        <v>34</v>
      </c>
      <c r="C272" s="404"/>
      <c r="D272" s="613">
        <f t="shared" ref="D272:I272" si="46">IF(ISERROR(D271-D268),"",D271-D268)</f>
        <v>0</v>
      </c>
      <c r="E272" s="613">
        <f t="shared" si="46"/>
        <v>0</v>
      </c>
      <c r="F272" s="613">
        <f t="shared" si="46"/>
        <v>0</v>
      </c>
      <c r="G272" s="613">
        <f t="shared" si="46"/>
        <v>0</v>
      </c>
      <c r="H272" s="613">
        <f t="shared" si="46"/>
        <v>0</v>
      </c>
      <c r="I272" s="613">
        <f t="shared" si="46"/>
        <v>0</v>
      </c>
      <c r="J272" s="613">
        <f>IF(ISERROR(J271-J268),"",J271-J268)</f>
        <v>0</v>
      </c>
    </row>
    <row r="273" spans="1:10" ht="14.25">
      <c r="A273" s="431"/>
      <c r="B273" s="435" t="s">
        <v>47</v>
      </c>
      <c r="C273" s="412"/>
      <c r="D273" s="604" t="str">
        <f t="shared" ref="D273:I273" si="47">IF(ISERROR(D272/D271),"",D272/D271)</f>
        <v/>
      </c>
      <c r="E273" s="604" t="str">
        <f t="shared" si="47"/>
        <v/>
      </c>
      <c r="F273" s="604" t="str">
        <f t="shared" si="47"/>
        <v/>
      </c>
      <c r="G273" s="604" t="str">
        <f t="shared" si="47"/>
        <v/>
      </c>
      <c r="H273" s="604" t="str">
        <f t="shared" si="47"/>
        <v/>
      </c>
      <c r="I273" s="604" t="str">
        <f t="shared" si="47"/>
        <v/>
      </c>
      <c r="J273" s="604" t="str">
        <f>IF(ISERROR(J272/J271),"",J272/J271)</f>
        <v/>
      </c>
    </row>
    <row r="274" spans="1:10" ht="15">
      <c r="A274" s="431"/>
      <c r="B274" s="429"/>
      <c r="C274" s="426"/>
      <c r="D274" s="426"/>
      <c r="E274" s="426"/>
      <c r="F274" s="426"/>
      <c r="G274" s="426"/>
      <c r="H274" s="426"/>
      <c r="I274" s="426"/>
      <c r="J274" s="426"/>
    </row>
    <row r="275" spans="1:10" ht="13.5" thickBot="1">
      <c r="A275" s="430"/>
      <c r="B275" s="437" t="s">
        <v>35</v>
      </c>
      <c r="C275" s="414" t="s">
        <v>1</v>
      </c>
      <c r="D275" s="432" t="str">
        <f t="shared" ref="D275:I275" si="48">D265</f>
        <v>Training</v>
      </c>
      <c r="E275" s="432" t="str">
        <f t="shared" si="48"/>
        <v>Conference</v>
      </c>
      <c r="F275" s="432" t="str">
        <f t="shared" si="48"/>
        <v>Research</v>
      </c>
      <c r="G275" s="432" t="str">
        <f t="shared" si="48"/>
        <v>Publications</v>
      </c>
      <c r="H275" s="439" t="str">
        <f t="shared" si="48"/>
        <v/>
      </c>
      <c r="I275" s="439" t="str">
        <f t="shared" si="48"/>
        <v/>
      </c>
      <c r="J275" s="439" t="str">
        <f>J265</f>
        <v/>
      </c>
    </row>
    <row r="276" spans="1:10" ht="14.25">
      <c r="A276" s="431"/>
      <c r="B276" s="433" t="s">
        <v>7</v>
      </c>
      <c r="C276" s="613">
        <f>'Input-IS Y1'!C150</f>
        <v>0</v>
      </c>
      <c r="D276" s="613">
        <f>'Input-IS Y1'!D150</f>
        <v>0</v>
      </c>
      <c r="E276" s="613">
        <f>'Input-IS Y1'!E150</f>
        <v>0</v>
      </c>
      <c r="F276" s="613">
        <f>'Input-IS Y1'!F150</f>
        <v>0</v>
      </c>
      <c r="G276" s="613">
        <f>'Input-IS Y1'!G150</f>
        <v>0</v>
      </c>
      <c r="H276" s="613">
        <f>'Input-IS Y1'!H150</f>
        <v>0</v>
      </c>
      <c r="I276" s="613">
        <f>'Input-IS Y1'!I150</f>
        <v>0</v>
      </c>
      <c r="J276" s="613">
        <f>'Input-IS Y1'!J150</f>
        <v>0</v>
      </c>
    </row>
    <row r="277" spans="1:10" ht="14.25">
      <c r="A277" s="431"/>
      <c r="B277" s="433" t="s">
        <v>36</v>
      </c>
      <c r="C277" s="613">
        <f>'Input-IS Y1'!C256</f>
        <v>0</v>
      </c>
      <c r="D277" s="613">
        <f>'Input-IS Y1'!D256</f>
        <v>0</v>
      </c>
      <c r="E277" s="613">
        <f>'Input-IS Y1'!E256</f>
        <v>0</v>
      </c>
      <c r="F277" s="613">
        <f>'Input-IS Y1'!F256</f>
        <v>0</v>
      </c>
      <c r="G277" s="613">
        <f>'Input-IS Y1'!G256</f>
        <v>0</v>
      </c>
      <c r="H277" s="613">
        <f>'Input-IS Y1'!H256</f>
        <v>0</v>
      </c>
      <c r="I277" s="613">
        <f>'Input-IS Y1'!I256</f>
        <v>0</v>
      </c>
      <c r="J277" s="613">
        <f>'Input-IS Y1'!J256</f>
        <v>0</v>
      </c>
    </row>
    <row r="278" spans="1:10" ht="14.25">
      <c r="A278" s="431"/>
      <c r="B278" s="433" t="s">
        <v>34</v>
      </c>
      <c r="C278" s="613">
        <f t="shared" ref="C278:I278" si="49">C276-C277</f>
        <v>0</v>
      </c>
      <c r="D278" s="613">
        <f t="shared" si="49"/>
        <v>0</v>
      </c>
      <c r="E278" s="613">
        <f t="shared" si="49"/>
        <v>0</v>
      </c>
      <c r="F278" s="613">
        <f t="shared" si="49"/>
        <v>0</v>
      </c>
      <c r="G278" s="613">
        <f t="shared" si="49"/>
        <v>0</v>
      </c>
      <c r="H278" s="613">
        <f t="shared" si="49"/>
        <v>0</v>
      </c>
      <c r="I278" s="613">
        <f t="shared" si="49"/>
        <v>0</v>
      </c>
      <c r="J278" s="613">
        <f>J276-J277</f>
        <v>0</v>
      </c>
    </row>
    <row r="279" spans="1:10" ht="14.25">
      <c r="A279" s="431"/>
      <c r="B279" s="435" t="s">
        <v>46</v>
      </c>
      <c r="C279" s="625" t="str">
        <f>IF(ISERROR(C278/$C$278),"",C278/$C$278)</f>
        <v/>
      </c>
      <c r="D279" s="604" t="e">
        <f t="shared" ref="D279:I279" si="50">IF(D278/$C$278&lt;0,0,(D278/$C$278))</f>
        <v>#DIV/0!</v>
      </c>
      <c r="E279" s="604" t="e">
        <f t="shared" si="50"/>
        <v>#DIV/0!</v>
      </c>
      <c r="F279" s="604" t="e">
        <f t="shared" si="50"/>
        <v>#DIV/0!</v>
      </c>
      <c r="G279" s="604" t="e">
        <f t="shared" si="50"/>
        <v>#DIV/0!</v>
      </c>
      <c r="H279" s="604" t="e">
        <f t="shared" si="50"/>
        <v>#DIV/0!</v>
      </c>
      <c r="I279" s="604" t="e">
        <f t="shared" si="50"/>
        <v>#DIV/0!</v>
      </c>
      <c r="J279" s="604" t="e">
        <f>IF(J278/'Input-IS Y1'!$C$278&lt;0,0,(J278/'Input-IS Y1'!$C$278))</f>
        <v>#DIV/0!</v>
      </c>
    </row>
    <row r="280" spans="1:10" ht="15">
      <c r="A280" s="431"/>
      <c r="B280" s="440"/>
      <c r="C280" s="426"/>
      <c r="D280" s="426"/>
      <c r="E280" s="426"/>
      <c r="F280" s="426"/>
      <c r="G280" s="426"/>
      <c r="H280" s="441"/>
      <c r="I280" s="441"/>
      <c r="J280" s="441"/>
    </row>
    <row r="281" spans="1:10" ht="13.5" thickBot="1">
      <c r="A281" s="430"/>
      <c r="B281" s="437" t="s">
        <v>37</v>
      </c>
      <c r="C281" s="414" t="s">
        <v>1</v>
      </c>
      <c r="D281" s="432" t="str">
        <f t="shared" ref="D281:I281" si="51">D275</f>
        <v>Training</v>
      </c>
      <c r="E281" s="432" t="str">
        <f t="shared" si="51"/>
        <v>Conference</v>
      </c>
      <c r="F281" s="432" t="str">
        <f t="shared" si="51"/>
        <v>Research</v>
      </c>
      <c r="G281" s="432" t="str">
        <f t="shared" si="51"/>
        <v>Publications</v>
      </c>
      <c r="H281" s="439" t="str">
        <f t="shared" si="51"/>
        <v/>
      </c>
      <c r="I281" s="439" t="str">
        <f t="shared" si="51"/>
        <v/>
      </c>
      <c r="J281" s="439" t="str">
        <f>J275</f>
        <v/>
      </c>
    </row>
    <row r="282" spans="1:10" ht="14.25">
      <c r="A282" s="431"/>
      <c r="B282" s="433" t="s">
        <v>18</v>
      </c>
      <c r="C282" s="613">
        <f>'Input-IS Y1'!C149</f>
        <v>0</v>
      </c>
      <c r="D282" s="613">
        <f>'Input-IS Y1'!D149</f>
        <v>0</v>
      </c>
      <c r="E282" s="613">
        <f>'Input-IS Y1'!E149</f>
        <v>0</v>
      </c>
      <c r="F282" s="613">
        <f>'Input-IS Y1'!F149</f>
        <v>0</v>
      </c>
      <c r="G282" s="613">
        <f>'Input-IS Y1'!G149</f>
        <v>0</v>
      </c>
      <c r="H282" s="613">
        <f>'Input-IS Y1'!H149</f>
        <v>0</v>
      </c>
      <c r="I282" s="613">
        <f>'Input-IS Y1'!I149</f>
        <v>0</v>
      </c>
      <c r="J282" s="613">
        <f>'Input-IS Y1'!J149</f>
        <v>0</v>
      </c>
    </row>
    <row r="283" spans="1:10" ht="14.25">
      <c r="A283" s="431"/>
      <c r="B283" s="433" t="s">
        <v>38</v>
      </c>
      <c r="C283" s="604" t="e">
        <f>IF((C282/C286)="","",(C282/C286))</f>
        <v>#DIV/0!</v>
      </c>
      <c r="D283" s="604" t="e">
        <f t="shared" ref="D283:I283" si="52">IF(D$291="","",(D282/$C$282))</f>
        <v>#DIV/0!</v>
      </c>
      <c r="E283" s="604" t="e">
        <f t="shared" si="52"/>
        <v>#DIV/0!</v>
      </c>
      <c r="F283" s="604" t="e">
        <f t="shared" si="52"/>
        <v>#DIV/0!</v>
      </c>
      <c r="G283" s="604" t="e">
        <f t="shared" si="52"/>
        <v>#DIV/0!</v>
      </c>
      <c r="H283" s="604" t="str">
        <f t="shared" si="52"/>
        <v/>
      </c>
      <c r="I283" s="604" t="str">
        <f t="shared" si="52"/>
        <v/>
      </c>
      <c r="J283" s="604" t="str">
        <f>IF(J$291="","",(J282/'Input-IS Y1'!$C$282))</f>
        <v/>
      </c>
    </row>
    <row r="284" spans="1:10" ht="14.25">
      <c r="A284" s="431"/>
      <c r="B284" s="433" t="s">
        <v>39</v>
      </c>
      <c r="C284" s="613">
        <f>'Input-IS Y1'!C81</f>
        <v>0</v>
      </c>
      <c r="D284" s="613">
        <f>'Input-IS Y1'!D81</f>
        <v>0</v>
      </c>
      <c r="E284" s="613">
        <f>'Input-IS Y1'!E81</f>
        <v>0</v>
      </c>
      <c r="F284" s="613">
        <f>'Input-IS Y1'!F81</f>
        <v>0</v>
      </c>
      <c r="G284" s="613">
        <f>'Input-IS Y1'!G81</f>
        <v>0</v>
      </c>
      <c r="H284" s="613">
        <f>'Input-IS Y1'!H81</f>
        <v>0</v>
      </c>
      <c r="I284" s="613">
        <f>'Input-IS Y1'!I81</f>
        <v>0</v>
      </c>
      <c r="J284" s="613">
        <f>'Input-IS Y1'!J81</f>
        <v>0</v>
      </c>
    </row>
    <row r="285" spans="1:10" ht="14.25">
      <c r="A285" s="431"/>
      <c r="B285" s="433" t="s">
        <v>48</v>
      </c>
      <c r="C285" s="604" t="e">
        <f>IF((C284/C286)="","",(C284/C286))</f>
        <v>#DIV/0!</v>
      </c>
      <c r="D285" s="625" t="e">
        <f t="shared" ref="D285:I285" si="53">IF(D291="","",(D284/$C$284))</f>
        <v>#DIV/0!</v>
      </c>
      <c r="E285" s="625" t="e">
        <f t="shared" si="53"/>
        <v>#DIV/0!</v>
      </c>
      <c r="F285" s="625" t="e">
        <f t="shared" si="53"/>
        <v>#DIV/0!</v>
      </c>
      <c r="G285" s="625" t="e">
        <f t="shared" si="53"/>
        <v>#DIV/0!</v>
      </c>
      <c r="H285" s="625" t="str">
        <f t="shared" si="53"/>
        <v/>
      </c>
      <c r="I285" s="625" t="str">
        <f t="shared" si="53"/>
        <v/>
      </c>
      <c r="J285" s="625" t="str">
        <f>IF(J291="","",(J284/'Input-IS Y1'!$C$284))</f>
        <v/>
      </c>
    </row>
    <row r="286" spans="1:10" ht="14.25">
      <c r="A286" s="431"/>
      <c r="B286" s="433" t="s">
        <v>7</v>
      </c>
      <c r="C286" s="613">
        <f>'Input-IS Y1'!C150</f>
        <v>0</v>
      </c>
      <c r="D286" s="613">
        <f>'Input-IS Y1'!D150</f>
        <v>0</v>
      </c>
      <c r="E286" s="613">
        <f>'Input-IS Y1'!E150</f>
        <v>0</v>
      </c>
      <c r="F286" s="613">
        <f>'Input-IS Y1'!F150</f>
        <v>0</v>
      </c>
      <c r="G286" s="613">
        <f>'Input-IS Y1'!G150</f>
        <v>0</v>
      </c>
      <c r="H286" s="613">
        <f>'Input-IS Y1'!H150</f>
        <v>0</v>
      </c>
      <c r="I286" s="613">
        <f>'Input-IS Y1'!I150</f>
        <v>0</v>
      </c>
      <c r="J286" s="613">
        <f>'Input-IS Y1'!J150</f>
        <v>0</v>
      </c>
    </row>
    <row r="287" spans="1:10" ht="14.25">
      <c r="A287" s="431"/>
      <c r="B287" s="433" t="s">
        <v>49</v>
      </c>
      <c r="C287" s="604"/>
      <c r="D287" s="604" t="e">
        <f t="shared" ref="D287:I287" si="54">IF(D291="","",(D286/$C$286))</f>
        <v>#DIV/0!</v>
      </c>
      <c r="E287" s="604" t="e">
        <f t="shared" si="54"/>
        <v>#DIV/0!</v>
      </c>
      <c r="F287" s="604" t="e">
        <f t="shared" si="54"/>
        <v>#DIV/0!</v>
      </c>
      <c r="G287" s="604" t="e">
        <f t="shared" si="54"/>
        <v>#DIV/0!</v>
      </c>
      <c r="H287" s="604" t="str">
        <f t="shared" si="54"/>
        <v/>
      </c>
      <c r="I287" s="604" t="str">
        <f t="shared" si="54"/>
        <v/>
      </c>
      <c r="J287" s="604" t="str">
        <f>IF(J291="","",(J286/'Input-IS Y1'!$C$286))</f>
        <v/>
      </c>
    </row>
    <row r="288" spans="1:10" ht="14.25">
      <c r="A288" s="431"/>
      <c r="B288" s="433" t="s">
        <v>51</v>
      </c>
      <c r="C288" s="625"/>
      <c r="D288" s="625" t="e">
        <f t="shared" ref="D288:I288" si="55">IF(D291="","",(D282/D$286))</f>
        <v>#DIV/0!</v>
      </c>
      <c r="E288" s="625" t="e">
        <f t="shared" si="55"/>
        <v>#DIV/0!</v>
      </c>
      <c r="F288" s="625" t="e">
        <f t="shared" si="55"/>
        <v>#DIV/0!</v>
      </c>
      <c r="G288" s="625" t="e">
        <f t="shared" si="55"/>
        <v>#DIV/0!</v>
      </c>
      <c r="H288" s="625" t="str">
        <f t="shared" si="55"/>
        <v/>
      </c>
      <c r="I288" s="625" t="str">
        <f t="shared" si="55"/>
        <v/>
      </c>
      <c r="J288" s="625" t="str">
        <f>IF(J291="","",(J282/J$286))</f>
        <v/>
      </c>
    </row>
    <row r="289" spans="1:10" ht="14.25">
      <c r="A289" s="431"/>
      <c r="B289" s="433" t="s">
        <v>50</v>
      </c>
      <c r="C289" s="625"/>
      <c r="D289" s="625" t="e">
        <f t="shared" ref="D289:I289" si="56">IF(D291="","",(D284/D$286))</f>
        <v>#DIV/0!</v>
      </c>
      <c r="E289" s="625" t="e">
        <f t="shared" si="56"/>
        <v>#DIV/0!</v>
      </c>
      <c r="F289" s="625" t="e">
        <f t="shared" si="56"/>
        <v>#DIV/0!</v>
      </c>
      <c r="G289" s="625" t="e">
        <f t="shared" si="56"/>
        <v>#DIV/0!</v>
      </c>
      <c r="H289" s="625" t="str">
        <f t="shared" si="56"/>
        <v/>
      </c>
      <c r="I289" s="625" t="str">
        <f t="shared" si="56"/>
        <v/>
      </c>
      <c r="J289" s="625" t="str">
        <f>IF(J291="","",(J284/J$286))</f>
        <v/>
      </c>
    </row>
    <row r="290" spans="1:10" ht="15">
      <c r="A290" s="431"/>
      <c r="B290" s="443"/>
      <c r="C290" s="486"/>
      <c r="D290" s="487"/>
      <c r="E290" s="488"/>
      <c r="F290" s="489"/>
      <c r="G290" s="634"/>
      <c r="H290" s="445"/>
      <c r="I290" s="449"/>
      <c r="J290" s="635"/>
    </row>
    <row r="291" spans="1:10" ht="13.5" thickBot="1">
      <c r="A291" s="430"/>
      <c r="B291" s="437" t="s">
        <v>40</v>
      </c>
      <c r="C291" s="414" t="s">
        <v>1</v>
      </c>
      <c r="D291" s="432" t="str">
        <f t="shared" ref="D291:I291" si="57">D281</f>
        <v>Training</v>
      </c>
      <c r="E291" s="432" t="str">
        <f t="shared" si="57"/>
        <v>Conference</v>
      </c>
      <c r="F291" s="432" t="str">
        <f t="shared" si="57"/>
        <v>Research</v>
      </c>
      <c r="G291" s="432" t="str">
        <f t="shared" si="57"/>
        <v>Publications</v>
      </c>
      <c r="H291" s="439" t="str">
        <f t="shared" si="57"/>
        <v/>
      </c>
      <c r="I291" s="439" t="str">
        <f t="shared" si="57"/>
        <v/>
      </c>
      <c r="J291" s="439" t="str">
        <f>J281</f>
        <v/>
      </c>
    </row>
    <row r="292" spans="1:10" ht="14.25">
      <c r="A292" s="431"/>
      <c r="B292" s="433" t="s">
        <v>41</v>
      </c>
      <c r="C292" s="613">
        <f>'Input-IS Y1'!C154</f>
        <v>0</v>
      </c>
      <c r="D292" s="613">
        <f>'Input-IS Y1'!D154</f>
        <v>0</v>
      </c>
      <c r="E292" s="613">
        <f>'Input-IS Y1'!E154</f>
        <v>0</v>
      </c>
      <c r="F292" s="613">
        <f>'Input-IS Y1'!F154</f>
        <v>0</v>
      </c>
      <c r="G292" s="613">
        <f>'Input-IS Y1'!G154</f>
        <v>0</v>
      </c>
      <c r="H292" s="613">
        <f>'Input-IS Y1'!H154</f>
        <v>0</v>
      </c>
      <c r="I292" s="613">
        <f>'Input-IS Y1'!I154</f>
        <v>0</v>
      </c>
      <c r="J292" s="613">
        <f>'Input-IS Y1'!J154</f>
        <v>0</v>
      </c>
    </row>
    <row r="293" spans="1:10" ht="14.25">
      <c r="A293" s="431"/>
      <c r="B293" s="433" t="s">
        <v>42</v>
      </c>
      <c r="C293" s="604"/>
      <c r="D293" s="604" t="e">
        <f t="shared" ref="D293:I293" si="58">IF(D$291="","",(D292/$C$292))</f>
        <v>#DIV/0!</v>
      </c>
      <c r="E293" s="604" t="e">
        <f t="shared" si="58"/>
        <v>#DIV/0!</v>
      </c>
      <c r="F293" s="604" t="e">
        <f t="shared" si="58"/>
        <v>#DIV/0!</v>
      </c>
      <c r="G293" s="604" t="e">
        <f t="shared" si="58"/>
        <v>#DIV/0!</v>
      </c>
      <c r="H293" s="604" t="str">
        <f t="shared" si="58"/>
        <v/>
      </c>
      <c r="I293" s="604" t="str">
        <f t="shared" si="58"/>
        <v/>
      </c>
      <c r="J293" s="604" t="str">
        <f>IF(J$291="","",(J292/'Input-IS Y1'!$C$292))</f>
        <v/>
      </c>
    </row>
    <row r="294" spans="1:10" ht="14.25">
      <c r="A294" s="431"/>
      <c r="B294" s="433" t="s">
        <v>66</v>
      </c>
      <c r="C294" s="613">
        <f>'Input-IS Y1'!C205</f>
        <v>0</v>
      </c>
      <c r="D294" s="613">
        <f>'Input-IS Y1'!D205</f>
        <v>0</v>
      </c>
      <c r="E294" s="613">
        <f>'Input-IS Y1'!E205</f>
        <v>0</v>
      </c>
      <c r="F294" s="613">
        <f>'Input-IS Y1'!F205</f>
        <v>0</v>
      </c>
      <c r="G294" s="613">
        <f>'Input-IS Y1'!G205</f>
        <v>0</v>
      </c>
      <c r="H294" s="613">
        <f>'Input-IS Y1'!H205</f>
        <v>0</v>
      </c>
      <c r="I294" s="613">
        <f>'Input-IS Y1'!I205</f>
        <v>0</v>
      </c>
      <c r="J294" s="613">
        <f>'Input-IS Y1'!J205</f>
        <v>0</v>
      </c>
    </row>
    <row r="295" spans="1:10" ht="14.25">
      <c r="A295" s="431"/>
      <c r="B295" s="433" t="s">
        <v>67</v>
      </c>
      <c r="C295" s="604"/>
      <c r="D295" s="604" t="e">
        <f t="shared" ref="D295:I295" si="59">IF(D291="","",(D294/$C$294))</f>
        <v>#DIV/0!</v>
      </c>
      <c r="E295" s="604" t="e">
        <f t="shared" si="59"/>
        <v>#DIV/0!</v>
      </c>
      <c r="F295" s="604" t="e">
        <f t="shared" si="59"/>
        <v>#DIV/0!</v>
      </c>
      <c r="G295" s="604" t="e">
        <f t="shared" si="59"/>
        <v>#DIV/0!</v>
      </c>
      <c r="H295" s="604" t="str">
        <f t="shared" si="59"/>
        <v/>
      </c>
      <c r="I295" s="604" t="str">
        <f t="shared" si="59"/>
        <v/>
      </c>
      <c r="J295" s="604" t="str">
        <f>IF(J291="","",(J294/'Input-IS Y1'!$C$294))</f>
        <v/>
      </c>
    </row>
    <row r="296" spans="1:10" ht="14.25">
      <c r="A296" s="431"/>
      <c r="B296" s="433" t="s">
        <v>43</v>
      </c>
      <c r="C296" s="613">
        <f>'Input-IS Y1'!C256</f>
        <v>0</v>
      </c>
      <c r="D296" s="613">
        <f>'Input-IS Y1'!D256</f>
        <v>0</v>
      </c>
      <c r="E296" s="613">
        <f>'Input-IS Y1'!E256</f>
        <v>0</v>
      </c>
      <c r="F296" s="613">
        <f>'Input-IS Y1'!F256</f>
        <v>0</v>
      </c>
      <c r="G296" s="613">
        <f>'Input-IS Y1'!G256</f>
        <v>0</v>
      </c>
      <c r="H296" s="613">
        <f>'Input-IS Y1'!H256</f>
        <v>0</v>
      </c>
      <c r="I296" s="613">
        <f>'Input-IS Y1'!I256</f>
        <v>0</v>
      </c>
      <c r="J296" s="613">
        <f>'Input-IS Y1'!J256</f>
        <v>0</v>
      </c>
    </row>
    <row r="297" spans="1:10" ht="14.25">
      <c r="A297" s="431"/>
      <c r="B297" s="433" t="s">
        <v>52</v>
      </c>
      <c r="C297" s="604"/>
      <c r="D297" s="604" t="e">
        <f t="shared" ref="D297:I297" si="60">IF(D291="","",(D296/$C$296))</f>
        <v>#DIV/0!</v>
      </c>
      <c r="E297" s="604" t="e">
        <f t="shared" si="60"/>
        <v>#DIV/0!</v>
      </c>
      <c r="F297" s="604" t="e">
        <f t="shared" si="60"/>
        <v>#DIV/0!</v>
      </c>
      <c r="G297" s="604" t="e">
        <f t="shared" si="60"/>
        <v>#DIV/0!</v>
      </c>
      <c r="H297" s="604" t="str">
        <f t="shared" si="60"/>
        <v/>
      </c>
      <c r="I297" s="604" t="str">
        <f t="shared" si="60"/>
        <v/>
      </c>
      <c r="J297" s="604" t="str">
        <f>IF(J291="","",(J296/'Input-IS Y1'!$C$296))</f>
        <v/>
      </c>
    </row>
    <row r="298" spans="1:10" ht="14.25">
      <c r="A298" s="431"/>
      <c r="B298" s="433" t="s">
        <v>53</v>
      </c>
      <c r="C298" s="604"/>
      <c r="D298" s="604" t="e">
        <f t="shared" ref="D298:I298" si="61">IF(D291="","",(D292/D$296))</f>
        <v>#DIV/0!</v>
      </c>
      <c r="E298" s="604" t="e">
        <f t="shared" si="61"/>
        <v>#DIV/0!</v>
      </c>
      <c r="F298" s="604" t="e">
        <f t="shared" si="61"/>
        <v>#DIV/0!</v>
      </c>
      <c r="G298" s="604" t="e">
        <f t="shared" si="61"/>
        <v>#DIV/0!</v>
      </c>
      <c r="H298" s="604" t="str">
        <f t="shared" si="61"/>
        <v/>
      </c>
      <c r="I298" s="604" t="str">
        <f t="shared" si="61"/>
        <v/>
      </c>
      <c r="J298" s="604" t="str">
        <f>IF(J291="","",(J292/J$296))</f>
        <v/>
      </c>
    </row>
    <row r="299" spans="1:10" ht="14.25">
      <c r="A299" s="431"/>
      <c r="B299" s="433" t="s">
        <v>68</v>
      </c>
      <c r="C299" s="604"/>
      <c r="D299" s="625" t="e">
        <f t="shared" ref="D299:I299" si="62">IF(D291="","",((D294/D$296)))</f>
        <v>#DIV/0!</v>
      </c>
      <c r="E299" s="625" t="e">
        <f t="shared" si="62"/>
        <v>#DIV/0!</v>
      </c>
      <c r="F299" s="625" t="e">
        <f t="shared" si="62"/>
        <v>#DIV/0!</v>
      </c>
      <c r="G299" s="625" t="e">
        <f t="shared" si="62"/>
        <v>#DIV/0!</v>
      </c>
      <c r="H299" s="625" t="str">
        <f t="shared" si="62"/>
        <v/>
      </c>
      <c r="I299" s="625" t="str">
        <f t="shared" si="62"/>
        <v/>
      </c>
      <c r="J299" s="625" t="str">
        <f>IF(J291="","",((J294/J$296)))</f>
        <v/>
      </c>
    </row>
    <row r="300" spans="1:10" ht="15">
      <c r="A300" s="431"/>
      <c r="B300" s="443"/>
      <c r="C300" s="486"/>
      <c r="D300" s="487"/>
      <c r="E300" s="488"/>
      <c r="F300" s="489"/>
      <c r="G300" s="490"/>
      <c r="H300" s="445"/>
      <c r="I300" s="449"/>
      <c r="J300" s="450"/>
    </row>
    <row r="301" spans="1:10" ht="13.5" thickBot="1">
      <c r="A301" s="430"/>
      <c r="B301" s="437" t="s">
        <v>44</v>
      </c>
      <c r="C301" s="414" t="s">
        <v>1</v>
      </c>
      <c r="D301" s="432" t="str">
        <f t="shared" ref="D301:I301" si="63">D291</f>
        <v>Training</v>
      </c>
      <c r="E301" s="432" t="str">
        <f t="shared" si="63"/>
        <v>Conference</v>
      </c>
      <c r="F301" s="432" t="str">
        <f t="shared" si="63"/>
        <v>Research</v>
      </c>
      <c r="G301" s="432" t="str">
        <f t="shared" si="63"/>
        <v>Publications</v>
      </c>
      <c r="H301" s="439" t="str">
        <f t="shared" si="63"/>
        <v/>
      </c>
      <c r="I301" s="439" t="str">
        <f t="shared" si="63"/>
        <v/>
      </c>
      <c r="J301" s="439" t="str">
        <f>J291</f>
        <v/>
      </c>
    </row>
    <row r="302" spans="1:10" ht="14.25">
      <c r="A302" s="431"/>
      <c r="B302" s="433" t="s">
        <v>18</v>
      </c>
      <c r="C302" s="613">
        <f>'Input-IS Y1'!C149</f>
        <v>0</v>
      </c>
      <c r="D302" s="613">
        <f>'Input-IS Y1'!D149</f>
        <v>0</v>
      </c>
      <c r="E302" s="613">
        <f>'Input-IS Y1'!E149</f>
        <v>0</v>
      </c>
      <c r="F302" s="613">
        <f>'Input-IS Y1'!F149</f>
        <v>0</v>
      </c>
      <c r="G302" s="613">
        <f>'Input-IS Y1'!G149</f>
        <v>0</v>
      </c>
      <c r="H302" s="613">
        <f>'Input-IS Y1'!H149</f>
        <v>0</v>
      </c>
      <c r="I302" s="613">
        <f>'Input-IS Y1'!I149</f>
        <v>0</v>
      </c>
      <c r="J302" s="613">
        <f>'Input-IS Y1'!J149</f>
        <v>0</v>
      </c>
    </row>
    <row r="303" spans="1:10" ht="14.25">
      <c r="A303" s="431"/>
      <c r="B303" s="433" t="s">
        <v>36</v>
      </c>
      <c r="C303" s="613">
        <f>'Input-IS Y1'!C256</f>
        <v>0</v>
      </c>
      <c r="D303" s="613">
        <f>'Input-IS Y1'!D256</f>
        <v>0</v>
      </c>
      <c r="E303" s="613">
        <f>'Input-IS Y1'!E256</f>
        <v>0</v>
      </c>
      <c r="F303" s="613">
        <f>'Input-IS Y1'!F256</f>
        <v>0</v>
      </c>
      <c r="G303" s="613">
        <f>'Input-IS Y1'!G256</f>
        <v>0</v>
      </c>
      <c r="H303" s="613">
        <f>'Input-IS Y1'!H256</f>
        <v>0</v>
      </c>
      <c r="I303" s="613">
        <f>'Input-IS Y1'!I256</f>
        <v>0</v>
      </c>
      <c r="J303" s="613">
        <f>'Input-IS Y1'!J256</f>
        <v>0</v>
      </c>
    </row>
    <row r="304" spans="1:10" ht="14.25">
      <c r="A304" s="431"/>
      <c r="B304" s="435" t="s">
        <v>54</v>
      </c>
      <c r="C304" s="625" t="str">
        <f t="shared" ref="C304:I304" si="64">IF(ISERROR(C302/C303),"",C302/C303)</f>
        <v/>
      </c>
      <c r="D304" s="604" t="str">
        <f t="shared" si="64"/>
        <v/>
      </c>
      <c r="E304" s="604" t="str">
        <f t="shared" si="64"/>
        <v/>
      </c>
      <c r="F304" s="604" t="str">
        <f t="shared" si="64"/>
        <v/>
      </c>
      <c r="G304" s="604" t="str">
        <f t="shared" si="64"/>
        <v/>
      </c>
      <c r="H304" s="604" t="str">
        <f t="shared" si="64"/>
        <v/>
      </c>
      <c r="I304" s="604" t="str">
        <f t="shared" si="64"/>
        <v/>
      </c>
      <c r="J304" s="604" t="str">
        <f>IF(ISERROR(J302/J303),"",J302/J303)</f>
        <v/>
      </c>
    </row>
    <row r="305" spans="1:10" ht="15">
      <c r="A305" s="145"/>
      <c r="B305" s="24"/>
      <c r="C305" s="23"/>
      <c r="D305" s="207"/>
      <c r="E305" s="23"/>
      <c r="F305" s="23"/>
      <c r="G305" s="23"/>
      <c r="H305" s="23"/>
      <c r="I305" s="23"/>
      <c r="J305" s="23"/>
    </row>
    <row r="307" spans="1:10" ht="15.75">
      <c r="B307" s="25" t="s">
        <v>65</v>
      </c>
    </row>
  </sheetData>
  <sheetProtection formatCells="0" formatColumns="0" formatRows="0" insertColumns="0"/>
  <conditionalFormatting sqref="D266:D304 D256:D263 D205:J205 D106:J118 D127:D182 D204:D205 D11:D18 D20:D120">
    <cfRule type="expression" dxfId="1959" priority="175">
      <formula>$D$9=""</formula>
    </cfRule>
  </conditionalFormatting>
  <conditionalFormatting sqref="D101:G101 E256:E263 E127:E182 E204:E205 E11:E18 E20:E120">
    <cfRule type="expression" dxfId="1958" priority="174">
      <formula>$E$9=""</formula>
    </cfRule>
  </conditionalFormatting>
  <conditionalFormatting sqref="F256:F263 F127:F182 F204:F205 F11:F18 F20:F120">
    <cfRule type="expression" dxfId="1957" priority="173">
      <formula>$F$9=""</formula>
    </cfRule>
  </conditionalFormatting>
  <conditionalFormatting sqref="G256:G263 G127:G182 G204:G205 G11:G16 G18 G20:G120">
    <cfRule type="expression" dxfId="1956" priority="172">
      <formula>$G$9=""</formula>
    </cfRule>
  </conditionalFormatting>
  <conditionalFormatting sqref="H256:H263 H127:H182 H204:H205 H11:H18 H20:H120">
    <cfRule type="expression" dxfId="1955" priority="171">
      <formula>$H$9=""</formula>
    </cfRule>
  </conditionalFormatting>
  <conditionalFormatting sqref="I256:I263 I127:I182 I204:I205 I11:I18 I20:I120">
    <cfRule type="expression" dxfId="1954" priority="170">
      <formula>$I$9=""</formula>
    </cfRule>
  </conditionalFormatting>
  <conditionalFormatting sqref="J256:J263 J127:J182 J204:J205 J11:J18 J20:J120">
    <cfRule type="expression" dxfId="1953" priority="169">
      <formula>$J$9=""</formula>
    </cfRule>
  </conditionalFormatting>
  <conditionalFormatting sqref="D81">
    <cfRule type="expression" dxfId="1952" priority="168">
      <formula>$D$9=""</formula>
    </cfRule>
  </conditionalFormatting>
  <conditionalFormatting sqref="E81">
    <cfRule type="expression" dxfId="1951" priority="167">
      <formula>$E$9=""</formula>
    </cfRule>
  </conditionalFormatting>
  <conditionalFormatting sqref="F81">
    <cfRule type="expression" dxfId="1950" priority="166">
      <formula>$F$9=""</formula>
    </cfRule>
  </conditionalFormatting>
  <conditionalFormatting sqref="G81">
    <cfRule type="expression" dxfId="1949" priority="165">
      <formula>$G$9=""</formula>
    </cfRule>
  </conditionalFormatting>
  <conditionalFormatting sqref="H81">
    <cfRule type="expression" dxfId="1948" priority="164">
      <formula>$H$9=""</formula>
    </cfRule>
  </conditionalFormatting>
  <conditionalFormatting sqref="I81">
    <cfRule type="expression" dxfId="1947" priority="163">
      <formula>$I$9=""</formula>
    </cfRule>
  </conditionalFormatting>
  <conditionalFormatting sqref="J81">
    <cfRule type="expression" dxfId="1946" priority="162">
      <formula>$J$9=""</formula>
    </cfRule>
  </conditionalFormatting>
  <conditionalFormatting sqref="D81">
    <cfRule type="expression" dxfId="1945" priority="161">
      <formula>$D$9=""</formula>
    </cfRule>
  </conditionalFormatting>
  <conditionalFormatting sqref="E81">
    <cfRule type="expression" dxfId="1944" priority="160">
      <formula>$E$9=""</formula>
    </cfRule>
  </conditionalFormatting>
  <conditionalFormatting sqref="F81">
    <cfRule type="expression" dxfId="1943" priority="159">
      <formula>$F$9=""</formula>
    </cfRule>
  </conditionalFormatting>
  <conditionalFormatting sqref="G81">
    <cfRule type="expression" dxfId="1942" priority="158">
      <formula>$G$9=""</formula>
    </cfRule>
  </conditionalFormatting>
  <conditionalFormatting sqref="H81">
    <cfRule type="expression" dxfId="1941" priority="157">
      <formula>$H$9=""</formula>
    </cfRule>
  </conditionalFormatting>
  <conditionalFormatting sqref="I81">
    <cfRule type="expression" dxfId="1940" priority="156">
      <formula>$I$9=""</formula>
    </cfRule>
  </conditionalFormatting>
  <conditionalFormatting sqref="J81">
    <cfRule type="expression" dxfId="1939" priority="155">
      <formula>$J$9=""</formula>
    </cfRule>
  </conditionalFormatting>
  <conditionalFormatting sqref="D81">
    <cfRule type="expression" dxfId="1938" priority="154">
      <formula>$D$9=""</formula>
    </cfRule>
  </conditionalFormatting>
  <conditionalFormatting sqref="E81">
    <cfRule type="expression" dxfId="1937" priority="153">
      <formula>$E$9=""</formula>
    </cfRule>
  </conditionalFormatting>
  <conditionalFormatting sqref="F81">
    <cfRule type="expression" dxfId="1936" priority="152">
      <formula>$F$9=""</formula>
    </cfRule>
  </conditionalFormatting>
  <conditionalFormatting sqref="G81">
    <cfRule type="expression" dxfId="1935" priority="151">
      <formula>$G$9=""</formula>
    </cfRule>
  </conditionalFormatting>
  <conditionalFormatting sqref="H81">
    <cfRule type="expression" dxfId="1934" priority="150">
      <formula>$H$9=""</formula>
    </cfRule>
  </conditionalFormatting>
  <conditionalFormatting sqref="I81">
    <cfRule type="expression" dxfId="1933" priority="149">
      <formula>$I$9=""</formula>
    </cfRule>
  </conditionalFormatting>
  <conditionalFormatting sqref="J81">
    <cfRule type="expression" dxfId="1932" priority="148">
      <formula>$J$9=""</formula>
    </cfRule>
  </conditionalFormatting>
  <conditionalFormatting sqref="D81">
    <cfRule type="expression" dxfId="1931" priority="147">
      <formula>$D$9=""</formula>
    </cfRule>
  </conditionalFormatting>
  <conditionalFormatting sqref="E81">
    <cfRule type="expression" dxfId="1930" priority="146">
      <formula>$E$9=""</formula>
    </cfRule>
  </conditionalFormatting>
  <conditionalFormatting sqref="F81">
    <cfRule type="expression" dxfId="1929" priority="145">
      <formula>$F$9=""</formula>
    </cfRule>
  </conditionalFormatting>
  <conditionalFormatting sqref="G81">
    <cfRule type="expression" dxfId="1928" priority="144">
      <formula>$G$9=""</formula>
    </cfRule>
  </conditionalFormatting>
  <conditionalFormatting sqref="H81">
    <cfRule type="expression" dxfId="1927" priority="143">
      <formula>$H$9=""</formula>
    </cfRule>
  </conditionalFormatting>
  <conditionalFormatting sqref="I81">
    <cfRule type="expression" dxfId="1926" priority="142">
      <formula>$I$9=""</formula>
    </cfRule>
  </conditionalFormatting>
  <conditionalFormatting sqref="J81">
    <cfRule type="expression" dxfId="1925" priority="141">
      <formula>$J$9=""</formula>
    </cfRule>
  </conditionalFormatting>
  <conditionalFormatting sqref="D81">
    <cfRule type="expression" dxfId="1924" priority="140">
      <formula>$D$9=""</formula>
    </cfRule>
  </conditionalFormatting>
  <conditionalFormatting sqref="E81">
    <cfRule type="expression" dxfId="1923" priority="139">
      <formula>$E$9=""</formula>
    </cfRule>
  </conditionalFormatting>
  <conditionalFormatting sqref="F81">
    <cfRule type="expression" dxfId="1922" priority="138">
      <formula>$F$9=""</formula>
    </cfRule>
  </conditionalFormatting>
  <conditionalFormatting sqref="G81">
    <cfRule type="expression" dxfId="1921" priority="137">
      <formula>$G$9=""</formula>
    </cfRule>
  </conditionalFormatting>
  <conditionalFormatting sqref="H81">
    <cfRule type="expression" dxfId="1920" priority="136">
      <formula>$H$9=""</formula>
    </cfRule>
  </conditionalFormatting>
  <conditionalFormatting sqref="I81">
    <cfRule type="expression" dxfId="1919" priority="135">
      <formula>$I$9=""</formula>
    </cfRule>
  </conditionalFormatting>
  <conditionalFormatting sqref="J81">
    <cfRule type="expression" dxfId="1918" priority="134">
      <formula>$J$9=""</formula>
    </cfRule>
  </conditionalFormatting>
  <conditionalFormatting sqref="D81">
    <cfRule type="expression" dxfId="1917" priority="133">
      <formula>$D$9=""</formula>
    </cfRule>
  </conditionalFormatting>
  <conditionalFormatting sqref="E81">
    <cfRule type="expression" dxfId="1916" priority="132">
      <formula>$E$9=""</formula>
    </cfRule>
  </conditionalFormatting>
  <conditionalFormatting sqref="F81">
    <cfRule type="expression" dxfId="1915" priority="131">
      <formula>$F$9=""</formula>
    </cfRule>
  </conditionalFormatting>
  <conditionalFormatting sqref="G81">
    <cfRule type="expression" dxfId="1914" priority="130">
      <formula>$G$9=""</formula>
    </cfRule>
  </conditionalFormatting>
  <conditionalFormatting sqref="H81">
    <cfRule type="expression" dxfId="1913" priority="129">
      <formula>$H$9=""</formula>
    </cfRule>
  </conditionalFormatting>
  <conditionalFormatting sqref="I81">
    <cfRule type="expression" dxfId="1912" priority="128">
      <formula>$I$9=""</formula>
    </cfRule>
  </conditionalFormatting>
  <conditionalFormatting sqref="J81">
    <cfRule type="expression" dxfId="1911" priority="127">
      <formula>$J$9=""</formula>
    </cfRule>
  </conditionalFormatting>
  <conditionalFormatting sqref="H83:J83">
    <cfRule type="expression" dxfId="1910" priority="126">
      <formula>$G$9=""</formula>
    </cfRule>
  </conditionalFormatting>
  <conditionalFormatting sqref="D83:J83">
    <cfRule type="expression" dxfId="1909" priority="125">
      <formula>$D$9=""</formula>
    </cfRule>
  </conditionalFormatting>
  <conditionalFormatting sqref="D104">
    <cfRule type="expression" dxfId="1908" priority="124">
      <formula>$D$9=""</formula>
    </cfRule>
  </conditionalFormatting>
  <conditionalFormatting sqref="E84">
    <cfRule type="expression" dxfId="1907" priority="123">
      <formula>$D$9=""</formula>
    </cfRule>
  </conditionalFormatting>
  <conditionalFormatting sqref="D87">
    <cfRule type="expression" dxfId="1906" priority="122">
      <formula>$E$9=""</formula>
    </cfRule>
  </conditionalFormatting>
  <conditionalFormatting sqref="G155:G156">
    <cfRule type="expression" dxfId="1905" priority="121">
      <formula>$F$9=""</formula>
    </cfRule>
  </conditionalFormatting>
  <conditionalFormatting sqref="E87:E88">
    <cfRule type="expression" dxfId="1904" priority="120">
      <formula>$D$9=""</formula>
    </cfRule>
  </conditionalFormatting>
  <conditionalFormatting sqref="F84:F85">
    <cfRule type="expression" dxfId="1903" priority="119">
      <formula>$D$9=""</formula>
    </cfRule>
  </conditionalFormatting>
  <conditionalFormatting sqref="G84:G85">
    <cfRule type="expression" dxfId="1902" priority="118">
      <formula>$D$9=""</formula>
    </cfRule>
  </conditionalFormatting>
  <conditionalFormatting sqref="H84:H85">
    <cfRule type="expression" dxfId="1901" priority="117">
      <formula>$D$9=""</formula>
    </cfRule>
  </conditionalFormatting>
  <conditionalFormatting sqref="E89:E99">
    <cfRule type="expression" dxfId="1900" priority="116">
      <formula>$D$9=""</formula>
    </cfRule>
  </conditionalFormatting>
  <conditionalFormatting sqref="F87:F88">
    <cfRule type="expression" dxfId="1899" priority="115">
      <formula>$D$9=""</formula>
    </cfRule>
  </conditionalFormatting>
  <conditionalFormatting sqref="G87:G88">
    <cfRule type="expression" dxfId="1898" priority="114">
      <formula>$D$9=""</formula>
    </cfRule>
  </conditionalFormatting>
  <conditionalFormatting sqref="H87:H88">
    <cfRule type="expression" dxfId="1897" priority="113">
      <formula>$D$9=""</formula>
    </cfRule>
  </conditionalFormatting>
  <conditionalFormatting sqref="H89:H99">
    <cfRule type="expression" dxfId="1896" priority="112">
      <formula>$D$9=""</formula>
    </cfRule>
  </conditionalFormatting>
  <conditionalFormatting sqref="F89:F99">
    <cfRule type="expression" dxfId="1895" priority="111">
      <formula>$D$9=""</formula>
    </cfRule>
  </conditionalFormatting>
  <conditionalFormatting sqref="D101:G101">
    <cfRule type="expression" dxfId="1894" priority="110">
      <formula>$D$9=""</formula>
    </cfRule>
  </conditionalFormatting>
  <conditionalFormatting sqref="C289">
    <cfRule type="cellIs" dxfId="1893" priority="109" operator="greaterThan">
      <formula>0</formula>
    </cfRule>
  </conditionalFormatting>
  <conditionalFormatting sqref="C268:I273 C276:I279 C292:I299 C302:I304 D266:I267 C282:I289">
    <cfRule type="containsErrors" dxfId="1892" priority="108">
      <formula>ISERROR(C266)</formula>
    </cfRule>
  </conditionalFormatting>
  <conditionalFormatting sqref="H266:H304">
    <cfRule type="expression" dxfId="1891" priority="107">
      <formula>$H$9=""</formula>
    </cfRule>
  </conditionalFormatting>
  <conditionalFormatting sqref="I266:I304">
    <cfRule type="expression" dxfId="1890" priority="106">
      <formula>$I$9=""</formula>
    </cfRule>
  </conditionalFormatting>
  <conditionalFormatting sqref="G266:G304">
    <cfRule type="expression" dxfId="1889" priority="105">
      <formula>$G$9=""</formula>
    </cfRule>
  </conditionalFormatting>
  <conditionalFormatting sqref="F266:F304">
    <cfRule type="expression" dxfId="1888" priority="104">
      <formula>$F$9=""</formula>
    </cfRule>
  </conditionalFormatting>
  <conditionalFormatting sqref="E266:E304">
    <cfRule type="expression" dxfId="1887" priority="103">
      <formula>$E$9=""</formula>
    </cfRule>
  </conditionalFormatting>
  <conditionalFormatting sqref="J276:J279 J292:J299 J302:J304 J266:J273 J282:J289">
    <cfRule type="containsErrors" dxfId="1886" priority="101">
      <formula>ISERROR(J266)</formula>
    </cfRule>
  </conditionalFormatting>
  <conditionalFormatting sqref="J266:J304">
    <cfRule type="expression" dxfId="1885" priority="100">
      <formula>$J$9=""</formula>
    </cfRule>
  </conditionalFormatting>
  <conditionalFormatting sqref="D207:J255">
    <cfRule type="expression" dxfId="1884" priority="96">
      <formula>$D$9=""</formula>
    </cfRule>
  </conditionalFormatting>
  <conditionalFormatting sqref="D121:D122">
    <cfRule type="expression" dxfId="1883" priority="94">
      <formula>$D$9=""</formula>
    </cfRule>
  </conditionalFormatting>
  <conditionalFormatting sqref="E121:E122">
    <cfRule type="expression" dxfId="1882" priority="93">
      <formula>$E$9=""</formula>
    </cfRule>
  </conditionalFormatting>
  <conditionalFormatting sqref="F121:F122">
    <cfRule type="expression" dxfId="1881" priority="92">
      <formula>$F$9=""</formula>
    </cfRule>
  </conditionalFormatting>
  <conditionalFormatting sqref="G121:G122">
    <cfRule type="expression" dxfId="1880" priority="91">
      <formula>$G$9=""</formula>
    </cfRule>
  </conditionalFormatting>
  <conditionalFormatting sqref="H121:H122">
    <cfRule type="expression" dxfId="1879" priority="90">
      <formula>$H$9=""</formula>
    </cfRule>
  </conditionalFormatting>
  <conditionalFormatting sqref="I121:I122">
    <cfRule type="expression" dxfId="1878" priority="89">
      <formula>$I$9=""</formula>
    </cfRule>
  </conditionalFormatting>
  <conditionalFormatting sqref="J121:J122">
    <cfRule type="expression" dxfId="1877" priority="88">
      <formula>$J$9=""</formula>
    </cfRule>
  </conditionalFormatting>
  <conditionalFormatting sqref="D123:D124">
    <cfRule type="expression" dxfId="1876" priority="87">
      <formula>$D$9=""</formula>
    </cfRule>
  </conditionalFormatting>
  <conditionalFormatting sqref="E123:E124">
    <cfRule type="expression" dxfId="1875" priority="86">
      <formula>$E$9=""</formula>
    </cfRule>
  </conditionalFormatting>
  <conditionalFormatting sqref="F123:F124">
    <cfRule type="expression" dxfId="1874" priority="85">
      <formula>$F$9=""</formula>
    </cfRule>
  </conditionalFormatting>
  <conditionalFormatting sqref="G123:G124">
    <cfRule type="expression" dxfId="1873" priority="84">
      <formula>$G$9=""</formula>
    </cfRule>
  </conditionalFormatting>
  <conditionalFormatting sqref="H123:H124">
    <cfRule type="expression" dxfId="1872" priority="83">
      <formula>$H$9=""</formula>
    </cfRule>
  </conditionalFormatting>
  <conditionalFormatting sqref="I123:I124">
    <cfRule type="expression" dxfId="1871" priority="82">
      <formula>$I$9=""</formula>
    </cfRule>
  </conditionalFormatting>
  <conditionalFormatting sqref="J123:J124">
    <cfRule type="expression" dxfId="1870" priority="81">
      <formula>$J$9=""</formula>
    </cfRule>
  </conditionalFormatting>
  <conditionalFormatting sqref="D125:D126">
    <cfRule type="expression" dxfId="1869" priority="80">
      <formula>$D$9=""</formula>
    </cfRule>
  </conditionalFormatting>
  <conditionalFormatting sqref="E125:E126">
    <cfRule type="expression" dxfId="1868" priority="79">
      <formula>$E$9=""</formula>
    </cfRule>
  </conditionalFormatting>
  <conditionalFormatting sqref="F125:F126">
    <cfRule type="expression" dxfId="1867" priority="78">
      <formula>$F$9=""</formula>
    </cfRule>
  </conditionalFormatting>
  <conditionalFormatting sqref="G125:G126">
    <cfRule type="expression" dxfId="1866" priority="77">
      <formula>$G$9=""</formula>
    </cfRule>
  </conditionalFormatting>
  <conditionalFormatting sqref="H125:H126">
    <cfRule type="expression" dxfId="1865" priority="76">
      <formula>$H$9=""</formula>
    </cfRule>
  </conditionalFormatting>
  <conditionalFormatting sqref="I125:I126">
    <cfRule type="expression" dxfId="1864" priority="75">
      <formula>$I$9=""</formula>
    </cfRule>
  </conditionalFormatting>
  <conditionalFormatting sqref="J125:J126">
    <cfRule type="expression" dxfId="1863" priority="74">
      <formula>$J$9=""</formula>
    </cfRule>
  </conditionalFormatting>
  <conditionalFormatting sqref="C118">
    <cfRule type="expression" dxfId="1862" priority="73">
      <formula>$D$9=""</formula>
    </cfRule>
  </conditionalFormatting>
  <conditionalFormatting sqref="D183:D203">
    <cfRule type="expression" dxfId="1861" priority="65">
      <formula>$D$9=""</formula>
    </cfRule>
  </conditionalFormatting>
  <conditionalFormatting sqref="E183:E203">
    <cfRule type="expression" dxfId="1860" priority="64">
      <formula>$E$9=""</formula>
    </cfRule>
  </conditionalFormatting>
  <conditionalFormatting sqref="F183:F203">
    <cfRule type="expression" dxfId="1859" priority="63">
      <formula>$F$9=""</formula>
    </cfRule>
  </conditionalFormatting>
  <conditionalFormatting sqref="G183:G203">
    <cfRule type="expression" dxfId="1858" priority="62">
      <formula>$G$9=""</formula>
    </cfRule>
  </conditionalFormatting>
  <conditionalFormatting sqref="H183:H203">
    <cfRule type="expression" dxfId="1857" priority="61">
      <formula>$H$9=""</formula>
    </cfRule>
  </conditionalFormatting>
  <conditionalFormatting sqref="I183:I203">
    <cfRule type="expression" dxfId="1856" priority="60">
      <formula>$I$9=""</formula>
    </cfRule>
  </conditionalFormatting>
  <conditionalFormatting sqref="J183:J203">
    <cfRule type="expression" dxfId="1855" priority="59">
      <formula>$J$9=""</formula>
    </cfRule>
  </conditionalFormatting>
  <conditionalFormatting sqref="D9">
    <cfRule type="expression" dxfId="1854" priority="58">
      <formula>$D$9=""</formula>
    </cfRule>
  </conditionalFormatting>
  <conditionalFormatting sqref="E9">
    <cfRule type="expression" dxfId="1853" priority="57">
      <formula>$E$9=""</formula>
    </cfRule>
  </conditionalFormatting>
  <conditionalFormatting sqref="F9">
    <cfRule type="expression" dxfId="1852" priority="56">
      <formula>$F$9=""</formula>
    </cfRule>
  </conditionalFormatting>
  <conditionalFormatting sqref="G9">
    <cfRule type="expression" dxfId="1851" priority="55">
      <formula>$G$9=""</formula>
    </cfRule>
  </conditionalFormatting>
  <conditionalFormatting sqref="H9">
    <cfRule type="expression" dxfId="1850" priority="54">
      <formula>$H$9=""</formula>
    </cfRule>
  </conditionalFormatting>
  <conditionalFormatting sqref="I9">
    <cfRule type="expression" dxfId="1849" priority="53">
      <formula>$I$9=""</formula>
    </cfRule>
  </conditionalFormatting>
  <conditionalFormatting sqref="J9">
    <cfRule type="expression" dxfId="1848" priority="52">
      <formula>$J$9=""</formula>
    </cfRule>
  </conditionalFormatting>
  <conditionalFormatting sqref="D10">
    <cfRule type="expression" dxfId="1847" priority="51">
      <formula>$D$9=""</formula>
    </cfRule>
  </conditionalFormatting>
  <conditionalFormatting sqref="E10">
    <cfRule type="expression" dxfId="1846" priority="50">
      <formula>$E$9=""</formula>
    </cfRule>
  </conditionalFormatting>
  <conditionalFormatting sqref="F10">
    <cfRule type="expression" dxfId="1845" priority="49">
      <formula>$F$9=""</formula>
    </cfRule>
  </conditionalFormatting>
  <conditionalFormatting sqref="G10">
    <cfRule type="expression" dxfId="1844" priority="48">
      <formula>$G$9=""</formula>
    </cfRule>
  </conditionalFormatting>
  <conditionalFormatting sqref="H10">
    <cfRule type="expression" dxfId="1843" priority="47">
      <formula>$H$9=""</formula>
    </cfRule>
  </conditionalFormatting>
  <conditionalFormatting sqref="I10">
    <cfRule type="expression" dxfId="1842" priority="46">
      <formula>$I$9=""</formula>
    </cfRule>
  </conditionalFormatting>
  <conditionalFormatting sqref="J10">
    <cfRule type="expression" dxfId="1841" priority="45">
      <formula>$J$9=""</formula>
    </cfRule>
  </conditionalFormatting>
  <conditionalFormatting sqref="D10">
    <cfRule type="expression" dxfId="1840" priority="44">
      <formula>$D$9=""</formula>
    </cfRule>
  </conditionalFormatting>
  <conditionalFormatting sqref="E10">
    <cfRule type="expression" dxfId="1839" priority="43">
      <formula>$E$9=""</formula>
    </cfRule>
  </conditionalFormatting>
  <conditionalFormatting sqref="F10">
    <cfRule type="expression" dxfId="1838" priority="42">
      <formula>$F$9=""</formula>
    </cfRule>
  </conditionalFormatting>
  <conditionalFormatting sqref="G10">
    <cfRule type="expression" dxfId="1837" priority="41">
      <formula>$G$9=""</formula>
    </cfRule>
  </conditionalFormatting>
  <conditionalFormatting sqref="H10">
    <cfRule type="expression" dxfId="1836" priority="40">
      <formula>$H$9=""</formula>
    </cfRule>
  </conditionalFormatting>
  <conditionalFormatting sqref="I10">
    <cfRule type="expression" dxfId="1835" priority="39">
      <formula>$I$9=""</formula>
    </cfRule>
  </conditionalFormatting>
  <conditionalFormatting sqref="J10">
    <cfRule type="expression" dxfId="1834" priority="38">
      <formula>$J$9=""</formula>
    </cfRule>
  </conditionalFormatting>
  <conditionalFormatting sqref="D10">
    <cfRule type="expression" dxfId="1833" priority="37">
      <formula>$D$9=""</formula>
    </cfRule>
  </conditionalFormatting>
  <conditionalFormatting sqref="E10">
    <cfRule type="expression" dxfId="1832" priority="36">
      <formula>$E$9=""</formula>
    </cfRule>
  </conditionalFormatting>
  <conditionalFormatting sqref="F10">
    <cfRule type="expression" dxfId="1831" priority="35">
      <formula>$F$9=""</formula>
    </cfRule>
  </conditionalFormatting>
  <conditionalFormatting sqref="G10">
    <cfRule type="expression" dxfId="1830" priority="34">
      <formula>$G$9=""</formula>
    </cfRule>
  </conditionalFormatting>
  <conditionalFormatting sqref="H10">
    <cfRule type="expression" dxfId="1829" priority="33">
      <formula>$H$9=""</formula>
    </cfRule>
  </conditionalFormatting>
  <conditionalFormatting sqref="I10">
    <cfRule type="expression" dxfId="1828" priority="32">
      <formula>$I$9=""</formula>
    </cfRule>
  </conditionalFormatting>
  <conditionalFormatting sqref="J10">
    <cfRule type="expression" dxfId="1827" priority="31">
      <formula>$J$9=""</formula>
    </cfRule>
  </conditionalFormatting>
  <conditionalFormatting sqref="D10">
    <cfRule type="expression" dxfId="1826" priority="30">
      <formula>$D$9=""</formula>
    </cfRule>
  </conditionalFormatting>
  <conditionalFormatting sqref="E10">
    <cfRule type="expression" dxfId="1825" priority="29">
      <formula>$E$9=""</formula>
    </cfRule>
  </conditionalFormatting>
  <conditionalFormatting sqref="F10">
    <cfRule type="expression" dxfId="1824" priority="28">
      <formula>$F$9=""</formula>
    </cfRule>
  </conditionalFormatting>
  <conditionalFormatting sqref="G10">
    <cfRule type="expression" dxfId="1823" priority="27">
      <formula>$G$9=""</formula>
    </cfRule>
  </conditionalFormatting>
  <conditionalFormatting sqref="H10">
    <cfRule type="expression" dxfId="1822" priority="26">
      <formula>$H$9=""</formula>
    </cfRule>
  </conditionalFormatting>
  <conditionalFormatting sqref="I10">
    <cfRule type="expression" dxfId="1821" priority="25">
      <formula>$I$9=""</formula>
    </cfRule>
  </conditionalFormatting>
  <conditionalFormatting sqref="J10">
    <cfRule type="expression" dxfId="1820" priority="24">
      <formula>$J$9=""</formula>
    </cfRule>
  </conditionalFormatting>
  <conditionalFormatting sqref="G17">
    <cfRule type="expression" dxfId="1819" priority="23">
      <formula>$F$9=""</formula>
    </cfRule>
  </conditionalFormatting>
  <conditionalFormatting sqref="D19">
    <cfRule type="expression" dxfId="1818" priority="22">
      <formula>$D$9=""</formula>
    </cfRule>
  </conditionalFormatting>
  <conditionalFormatting sqref="E19">
    <cfRule type="expression" dxfId="1817" priority="21">
      <formula>$E$9=""</formula>
    </cfRule>
  </conditionalFormatting>
  <conditionalFormatting sqref="F19">
    <cfRule type="expression" dxfId="1816" priority="20">
      <formula>$F$9=""</formula>
    </cfRule>
  </conditionalFormatting>
  <conditionalFormatting sqref="G19">
    <cfRule type="expression" dxfId="1815" priority="19">
      <formula>$G$9=""</formula>
    </cfRule>
  </conditionalFormatting>
  <conditionalFormatting sqref="H19">
    <cfRule type="expression" dxfId="1814" priority="18">
      <formula>$H$9=""</formula>
    </cfRule>
  </conditionalFormatting>
  <conditionalFormatting sqref="I19">
    <cfRule type="expression" dxfId="1813" priority="17">
      <formula>$I$9=""</formula>
    </cfRule>
  </conditionalFormatting>
  <conditionalFormatting sqref="J19">
    <cfRule type="expression" dxfId="1812" priority="16">
      <formula>$J$9=""</formula>
    </cfRule>
  </conditionalFormatting>
  <conditionalFormatting sqref="D206:D255">
    <cfRule type="expression" dxfId="1811" priority="15">
      <formula>$D$9=""</formula>
    </cfRule>
  </conditionalFormatting>
  <conditionalFormatting sqref="E206:E255">
    <cfRule type="expression" dxfId="1810" priority="14">
      <formula>$E$9=""</formula>
    </cfRule>
  </conditionalFormatting>
  <conditionalFormatting sqref="F206:F255">
    <cfRule type="expression" dxfId="1809" priority="13">
      <formula>$F$9=""</formula>
    </cfRule>
  </conditionalFormatting>
  <conditionalFormatting sqref="G206:G255">
    <cfRule type="expression" dxfId="1808" priority="12">
      <formula>$G$9=""</formula>
    </cfRule>
  </conditionalFormatting>
  <conditionalFormatting sqref="H206:H255">
    <cfRule type="expression" dxfId="1807" priority="11">
      <formula>$H$9=""</formula>
    </cfRule>
  </conditionalFormatting>
  <conditionalFormatting sqref="I206:I255">
    <cfRule type="expression" dxfId="1806" priority="10">
      <formula>$I$9=""</formula>
    </cfRule>
  </conditionalFormatting>
  <conditionalFormatting sqref="J206:J255">
    <cfRule type="expression" dxfId="1805" priority="9">
      <formula>$J$9=""</formula>
    </cfRule>
  </conditionalFormatting>
  <conditionalFormatting sqref="G206:G255">
    <cfRule type="expression" dxfId="1804" priority="8">
      <formula>$F$9=""</formula>
    </cfRule>
  </conditionalFormatting>
  <conditionalFormatting sqref="D265">
    <cfRule type="expression" dxfId="1803" priority="7">
      <formula>$D$9=""</formula>
    </cfRule>
  </conditionalFormatting>
  <conditionalFormatting sqref="H265">
    <cfRule type="expression" dxfId="1802" priority="6">
      <formula>$H$9=""</formula>
    </cfRule>
  </conditionalFormatting>
  <conditionalFormatting sqref="I265">
    <cfRule type="expression" dxfId="1801" priority="5">
      <formula>$I$9=""</formula>
    </cfRule>
  </conditionalFormatting>
  <conditionalFormatting sqref="G265">
    <cfRule type="expression" dxfId="1800" priority="4">
      <formula>$G$9=""</formula>
    </cfRule>
  </conditionalFormatting>
  <conditionalFormatting sqref="F265">
    <cfRule type="expression" dxfId="1799" priority="3">
      <formula>$F$9=""</formula>
    </cfRule>
  </conditionalFormatting>
  <conditionalFormatting sqref="E265">
    <cfRule type="expression" dxfId="1798" priority="2">
      <formula>$E$9=""</formula>
    </cfRule>
  </conditionalFormatting>
  <conditionalFormatting sqref="J265">
    <cfRule type="expression" dxfId="1797" priority="1">
      <formula>$J$9=""</formula>
    </cfRule>
  </conditionalFormatting>
  <pageMargins left="0.34" right="0.33" top="0.62" bottom="0.75" header="0.3" footer="0.3"/>
  <pageSetup scale="58" orientation="portrait" horizontalDpi="4294967292" vertic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tabColor theme="4" tint="-0.499984740745262"/>
  </sheetPr>
  <dimension ref="A1:K307"/>
  <sheetViews>
    <sheetView showGridLines="0" zoomScale="90" zoomScaleNormal="90" workbookViewId="0">
      <selection activeCell="B9" sqref="B9"/>
    </sheetView>
  </sheetViews>
  <sheetFormatPr defaultRowHeight="12.75"/>
  <cols>
    <col min="1" max="1" width="2" style="143" customWidth="1"/>
    <col min="2" max="2" width="40" style="1" customWidth="1"/>
    <col min="3" max="4" width="18.5703125" style="1" customWidth="1"/>
    <col min="5" max="6" width="15.7109375" style="1" customWidth="1"/>
    <col min="7" max="7" width="15.7109375" style="3" customWidth="1"/>
    <col min="8" max="9" width="15.7109375" style="4" customWidth="1"/>
    <col min="10" max="10" width="15.7109375" style="1" customWidth="1"/>
    <col min="11" max="11" width="11.28515625" style="1" bestFit="1" customWidth="1"/>
    <col min="12" max="16384" width="9.140625" style="1"/>
  </cols>
  <sheetData>
    <row r="1" spans="1:10" ht="18" customHeight="1">
      <c r="A1" s="715" t="str">
        <f>IF(Data!B2="","hideme","unhideme")</f>
        <v>unhideme</v>
      </c>
    </row>
    <row r="2" spans="1:10" ht="15" customHeight="1">
      <c r="B2" s="42" t="str">
        <f>Setup!B5</f>
        <v>Product Costing &amp; Financial Performance Tool</v>
      </c>
      <c r="G2" s="653"/>
      <c r="H2" s="1"/>
      <c r="I2" s="1"/>
    </row>
    <row r="3" spans="1:10" ht="15" customHeight="1">
      <c r="B3" s="44"/>
      <c r="G3" s="1"/>
      <c r="H3" s="1"/>
      <c r="I3" s="1"/>
    </row>
    <row r="4" spans="1:10" ht="15" customHeight="1">
      <c r="B4" s="44" t="str">
        <f>'Input-IS Y1'!B4</f>
        <v>3. INCOME STATEMENT INPUT BY YEAR</v>
      </c>
      <c r="G4" s="1"/>
      <c r="H4" s="1"/>
      <c r="I4" s="1"/>
    </row>
    <row r="5" spans="1:10" ht="14.25">
      <c r="A5" s="144"/>
      <c r="B5" s="10"/>
    </row>
    <row r="6" spans="1:10" ht="20.25" customHeight="1">
      <c r="A6" s="144"/>
      <c r="B6" s="17">
        <f>IF('Balance Sheet Input'!D6="","Select Year 1 on the 'Setup'  page",'Balance Sheet Input'!D6)</f>
        <v>2012</v>
      </c>
    </row>
    <row r="7" spans="1:10" ht="1.5" customHeight="1">
      <c r="A7" s="144"/>
      <c r="B7" s="17"/>
      <c r="D7" s="143">
        <v>3</v>
      </c>
      <c r="E7" s="143">
        <v>4</v>
      </c>
      <c r="F7" s="143">
        <v>5</v>
      </c>
      <c r="G7" s="143">
        <v>6</v>
      </c>
      <c r="H7" s="143">
        <v>7</v>
      </c>
      <c r="I7" s="143">
        <v>8</v>
      </c>
      <c r="J7" s="143">
        <v>9</v>
      </c>
    </row>
    <row r="8" spans="1:10" ht="20.25" customHeight="1">
      <c r="A8" s="144"/>
      <c r="B8" s="17"/>
      <c r="D8" s="143"/>
      <c r="E8" s="143"/>
      <c r="F8" s="143"/>
      <c r="G8" s="143"/>
      <c r="H8" s="143"/>
      <c r="I8" s="143"/>
      <c r="J8" s="143"/>
    </row>
    <row r="9" spans="1:10" ht="27.75" customHeight="1">
      <c r="B9" s="118" t="str">
        <f>'Input-IS Y1'!B9</f>
        <v>Allocation Base for Indirect Revenues</v>
      </c>
      <c r="C9" s="119" t="s">
        <v>1</v>
      </c>
      <c r="D9" s="119" t="str">
        <f>IF(Setup!$C23="","",Setup!$C23)</f>
        <v>Training</v>
      </c>
      <c r="E9" s="119" t="str">
        <f>IF(Setup!$C24="","",Setup!$C24)</f>
        <v>Conference</v>
      </c>
      <c r="F9" s="119" t="str">
        <f>IF(Setup!$C25="","",Setup!$C25)</f>
        <v>Research</v>
      </c>
      <c r="G9" s="119" t="str">
        <f>IF(Setup!$C26="","",Setup!$C26)</f>
        <v>Publications</v>
      </c>
      <c r="H9" s="119" t="str">
        <f>IF(Setup!$C27="","",Setup!$C27)</f>
        <v/>
      </c>
      <c r="I9" s="119" t="str">
        <f>IF(Setup!$C28="","",Setup!$C28)</f>
        <v/>
      </c>
      <c r="J9" s="119" t="str">
        <f>IF(Setup!$C29="","",Setup!$C29)</f>
        <v/>
      </c>
    </row>
    <row r="10" spans="1:10">
      <c r="B10" s="401" t="str">
        <f>IF(ISERROR(VLOOKUP(Setup!$A$163,Setup!$A$158:B162,2)),"",(VLOOKUP(Setup!$A$163,Setup!$A$158:B162,2)))</f>
        <v>% Contribution to Direct Revenue</v>
      </c>
      <c r="C10" s="402" t="e">
        <f>SUM(D10:J10)</f>
        <v>#DIV/0!</v>
      </c>
      <c r="D10" s="402" t="e">
        <f>IF(D9="",0,VLOOKUP($B$10,$B$13:$J$16,D7,0))</f>
        <v>#DIV/0!</v>
      </c>
      <c r="E10" s="402" t="e">
        <f t="shared" ref="E10:J10" si="0">IF(E9="",0,VLOOKUP($B$10,$B$13:$J$16,E7,0))</f>
        <v>#DIV/0!</v>
      </c>
      <c r="F10" s="402" t="e">
        <f t="shared" si="0"/>
        <v>#DIV/0!</v>
      </c>
      <c r="G10" s="402" t="e">
        <f t="shared" si="0"/>
        <v>#DIV/0!</v>
      </c>
      <c r="H10" s="402">
        <f t="shared" si="0"/>
        <v>0</v>
      </c>
      <c r="I10" s="402">
        <f t="shared" si="0"/>
        <v>0</v>
      </c>
      <c r="J10" s="402">
        <f t="shared" si="0"/>
        <v>0</v>
      </c>
    </row>
    <row r="11" spans="1:10" hidden="1">
      <c r="G11" s="1"/>
      <c r="H11" s="1"/>
      <c r="I11" s="1"/>
    </row>
    <row r="12" spans="1:10" ht="22.5" hidden="1" customHeight="1">
      <c r="B12" s="13" t="s">
        <v>29</v>
      </c>
      <c r="C12" s="400" t="s">
        <v>1</v>
      </c>
      <c r="D12" s="70" t="str">
        <f>D$29</f>
        <v>Training</v>
      </c>
      <c r="E12" s="70" t="str">
        <f t="shared" ref="E12:J12" si="1">E$29</f>
        <v>Conference</v>
      </c>
      <c r="F12" s="70" t="str">
        <f t="shared" si="1"/>
        <v>Research</v>
      </c>
      <c r="G12" s="70" t="str">
        <f t="shared" si="1"/>
        <v>Publications</v>
      </c>
      <c r="H12" s="70" t="str">
        <f t="shared" si="1"/>
        <v/>
      </c>
      <c r="I12" s="70" t="str">
        <f t="shared" si="1"/>
        <v/>
      </c>
      <c r="J12" s="70" t="str">
        <f t="shared" si="1"/>
        <v/>
      </c>
    </row>
    <row r="13" spans="1:10" hidden="1">
      <c r="A13" s="143">
        <v>1</v>
      </c>
      <c r="B13" s="2" t="s">
        <v>123</v>
      </c>
      <c r="C13" s="343">
        <f>SUM(D13:J13)</f>
        <v>0</v>
      </c>
      <c r="D13" s="342" t="str">
        <f>IF($B$10="Staff Time",VLOOKUP($B$6,Setup!$C$120:$K$131,D$7,0),"")</f>
        <v/>
      </c>
      <c r="E13" s="342" t="str">
        <f>IF($B$10="Staff Time",VLOOKUP($B$6,Setup!$C$120:$K$131,E$7,0),"")</f>
        <v/>
      </c>
      <c r="F13" s="342" t="str">
        <f>IF($B$10="Staff Time",VLOOKUP($B$6,Setup!$C$120:$K$131,F$7,0),"")</f>
        <v/>
      </c>
      <c r="G13" s="342" t="str">
        <f>IF($B$10="Staff Time",VLOOKUP($B$6,Setup!$C$120:$K$131,G$7,0),"")</f>
        <v/>
      </c>
      <c r="H13" s="342" t="str">
        <f>IF($B$10="Staff Time",VLOOKUP($B$6,Setup!$C$120:$K$131,H$7,0),"")</f>
        <v/>
      </c>
      <c r="I13" s="342" t="str">
        <f>IF($B$10="Staff Time",VLOOKUP($B$6,Setup!$C$120:$K$131,I$7,0),"")</f>
        <v/>
      </c>
      <c r="J13" s="342" t="str">
        <f>IF($B$10="Staff Time",VLOOKUP($B$6,Setup!$C$120:$K$131,J$7,0),"")</f>
        <v/>
      </c>
    </row>
    <row r="14" spans="1:10" hidden="1">
      <c r="A14" s="143">
        <v>2</v>
      </c>
      <c r="B14" s="2" t="s">
        <v>122</v>
      </c>
      <c r="C14" s="343" t="e">
        <f>SUM(D14:J14)</f>
        <v>#DIV/0!</v>
      </c>
      <c r="D14" s="342" t="e">
        <f t="shared" ref="D14:J14" si="2">(D33+D83)/($C$33+$C$83)</f>
        <v>#DIV/0!</v>
      </c>
      <c r="E14" s="342" t="e">
        <f t="shared" si="2"/>
        <v>#DIV/0!</v>
      </c>
      <c r="F14" s="342" t="e">
        <f t="shared" si="2"/>
        <v>#DIV/0!</v>
      </c>
      <c r="G14" s="342" t="e">
        <f t="shared" si="2"/>
        <v>#DIV/0!</v>
      </c>
      <c r="H14" s="342" t="e">
        <f t="shared" si="2"/>
        <v>#DIV/0!</v>
      </c>
      <c r="I14" s="342" t="e">
        <f t="shared" si="2"/>
        <v>#DIV/0!</v>
      </c>
      <c r="J14" s="342" t="e">
        <f t="shared" si="2"/>
        <v>#DIV/0!</v>
      </c>
    </row>
    <row r="15" spans="1:10" hidden="1">
      <c r="A15" s="143">
        <v>3</v>
      </c>
      <c r="B15" s="2" t="s">
        <v>124</v>
      </c>
      <c r="C15" s="343" t="e">
        <f>SUM(D15:J15)</f>
        <v>#DIV/0!</v>
      </c>
      <c r="D15" s="342" t="e">
        <f>D154/$C$154</f>
        <v>#DIV/0!</v>
      </c>
      <c r="E15" s="342" t="e">
        <f t="shared" ref="E15:J15" si="3">E154/$C$154</f>
        <v>#DIV/0!</v>
      </c>
      <c r="F15" s="342" t="e">
        <f t="shared" si="3"/>
        <v>#DIV/0!</v>
      </c>
      <c r="G15" s="342" t="e">
        <f t="shared" si="3"/>
        <v>#DIV/0!</v>
      </c>
      <c r="H15" s="342" t="e">
        <f t="shared" si="3"/>
        <v>#DIV/0!</v>
      </c>
      <c r="I15" s="342" t="e">
        <f t="shared" si="3"/>
        <v>#DIV/0!</v>
      </c>
      <c r="J15" s="342" t="e">
        <f t="shared" si="3"/>
        <v>#DIV/0!</v>
      </c>
    </row>
    <row r="16" spans="1:10" hidden="1">
      <c r="A16" s="143">
        <v>4</v>
      </c>
      <c r="B16" s="2" t="s">
        <v>125</v>
      </c>
      <c r="C16" s="343">
        <f>SUM(D16:J16)</f>
        <v>1</v>
      </c>
      <c r="D16" s="342">
        <f>IF(D12="",0,1/COUNTA(Setup!$C$23:$C$29))</f>
        <v>0.25</v>
      </c>
      <c r="E16" s="342">
        <f>IF(E12="",0,1/COUNTA(Setup!$C$23:$C$29))</f>
        <v>0.25</v>
      </c>
      <c r="F16" s="342">
        <f>IF(F12="",0,1/COUNTA(Setup!$C$23:$C$29))</f>
        <v>0.25</v>
      </c>
      <c r="G16" s="342">
        <f>IF(G12="",0,1/COUNTA(Setup!$C$23:$C$29))</f>
        <v>0.25</v>
      </c>
      <c r="H16" s="342">
        <f>IF(H12="",0,1/COUNTA(Setup!$C$23:$C$29))</f>
        <v>0</v>
      </c>
      <c r="I16" s="342">
        <f>IF(I12="",0,1/COUNTA(Setup!$C$23:$C$29))</f>
        <v>0</v>
      </c>
      <c r="J16" s="342">
        <f>IF(J12="",0,1/COUNTA(Setup!$C$23:$C$29))</f>
        <v>0</v>
      </c>
    </row>
    <row r="18" spans="1:10" ht="27.75" customHeight="1">
      <c r="B18" s="118" t="str">
        <f>'Input-IS Y1'!B18</f>
        <v>Allocation Base for Indirect Expenditures</v>
      </c>
      <c r="C18" s="119" t="s">
        <v>1</v>
      </c>
      <c r="D18" s="119" t="str">
        <f>D9</f>
        <v>Training</v>
      </c>
      <c r="E18" s="119" t="str">
        <f t="shared" ref="E18:J18" si="4">E9</f>
        <v>Conference</v>
      </c>
      <c r="F18" s="119" t="str">
        <f t="shared" si="4"/>
        <v>Research</v>
      </c>
      <c r="G18" s="119" t="str">
        <f t="shared" si="4"/>
        <v>Publications</v>
      </c>
      <c r="H18" s="119" t="str">
        <f t="shared" si="4"/>
        <v/>
      </c>
      <c r="I18" s="119" t="str">
        <f t="shared" si="4"/>
        <v/>
      </c>
      <c r="J18" s="119" t="str">
        <f t="shared" si="4"/>
        <v/>
      </c>
    </row>
    <row r="19" spans="1:10">
      <c r="B19" s="401" t="str">
        <f>IF(ISERROR(VLOOKUP(Setup!$A$165,Setup!$A$158:B162,2)),"",(VLOOKUP(Setup!$A$165,Setup!$A$158:B162,2)))</f>
        <v>% Contribution to Direct Expenses</v>
      </c>
      <c r="C19" s="402" t="e">
        <f>SUM(D19:J19)</f>
        <v>#DIV/0!</v>
      </c>
      <c r="D19" s="402" t="e">
        <f>IF(D18="",0,VLOOKUP($B$19,$B$22:$J$25,D7,0))</f>
        <v>#DIV/0!</v>
      </c>
      <c r="E19" s="402" t="e">
        <f t="shared" ref="E19:J19" si="5">IF(E18="",0,VLOOKUP($B$19,$B$22:$J$25,E7,0))</f>
        <v>#DIV/0!</v>
      </c>
      <c r="F19" s="402" t="e">
        <f t="shared" si="5"/>
        <v>#DIV/0!</v>
      </c>
      <c r="G19" s="402" t="e">
        <f t="shared" si="5"/>
        <v>#DIV/0!</v>
      </c>
      <c r="H19" s="402">
        <f t="shared" si="5"/>
        <v>0</v>
      </c>
      <c r="I19" s="402">
        <f t="shared" si="5"/>
        <v>0</v>
      </c>
      <c r="J19" s="402">
        <f t="shared" si="5"/>
        <v>0</v>
      </c>
    </row>
    <row r="20" spans="1:10">
      <c r="G20" s="1"/>
      <c r="H20" s="1"/>
      <c r="I20" s="1"/>
    </row>
    <row r="21" spans="1:10" ht="22.5" hidden="1" customHeight="1">
      <c r="B21" s="13" t="s">
        <v>29</v>
      </c>
      <c r="C21" s="400" t="s">
        <v>1</v>
      </c>
      <c r="D21" s="70" t="str">
        <f>D$9</f>
        <v>Training</v>
      </c>
      <c r="E21" s="70" t="str">
        <f t="shared" ref="E21:J21" si="6">E$9</f>
        <v>Conference</v>
      </c>
      <c r="F21" s="70" t="str">
        <f t="shared" si="6"/>
        <v>Research</v>
      </c>
      <c r="G21" s="70" t="str">
        <f t="shared" si="6"/>
        <v>Publications</v>
      </c>
      <c r="H21" s="70" t="str">
        <f t="shared" si="6"/>
        <v/>
      </c>
      <c r="I21" s="70" t="str">
        <f t="shared" si="6"/>
        <v/>
      </c>
      <c r="J21" s="70" t="str">
        <f t="shared" si="6"/>
        <v/>
      </c>
    </row>
    <row r="22" spans="1:10" hidden="1">
      <c r="B22" s="2" t="s">
        <v>123</v>
      </c>
      <c r="C22" s="343">
        <f>SUM(D22:J22)</f>
        <v>0</v>
      </c>
      <c r="D22" s="342" t="str">
        <f>IF($B$19="Staff Time",VLOOKUP($B$6,Setup!$C$120:$K$131,D$7,0),"")</f>
        <v/>
      </c>
      <c r="E22" s="342" t="str">
        <f>IF($B$19="Staff Time",VLOOKUP($B$6,Setup!$C$120:$K$131,E$7,0),"")</f>
        <v/>
      </c>
      <c r="F22" s="342" t="str">
        <f>IF($B$19="Staff Time",VLOOKUP($B$6,Setup!$C$120:$K$131,F$7,0),"")</f>
        <v/>
      </c>
      <c r="G22" s="342" t="str">
        <f>IF($B$19="Staff Time",VLOOKUP($B$6,Setup!$C$120:$K$131,G$7,0),"")</f>
        <v/>
      </c>
      <c r="H22" s="342" t="str">
        <f>IF($B$19="Staff Time",VLOOKUP($B$6,Setup!$C$120:$K$131,H$7,0),"")</f>
        <v/>
      </c>
      <c r="I22" s="342" t="str">
        <f>IF($B$19="Staff Time",VLOOKUP($B$6,Setup!$C$120:$K$131,I$7,0),"")</f>
        <v/>
      </c>
      <c r="J22" s="342" t="str">
        <f>IF($B$19="Staff Time",VLOOKUP($B$6,Setup!$C$120:$K$131,J$7,0),"")</f>
        <v/>
      </c>
    </row>
    <row r="23" spans="1:10" hidden="1">
      <c r="B23" s="2" t="s">
        <v>122</v>
      </c>
      <c r="C23" s="343" t="e">
        <f>SUM(D23:J23)</f>
        <v>#DIV/0!</v>
      </c>
      <c r="D23" s="342" t="e">
        <f t="shared" ref="D23:J23" si="7">(D33+D83)/($C$33+$C$83)</f>
        <v>#DIV/0!</v>
      </c>
      <c r="E23" s="342" t="e">
        <f t="shared" si="7"/>
        <v>#DIV/0!</v>
      </c>
      <c r="F23" s="342" t="e">
        <f t="shared" si="7"/>
        <v>#DIV/0!</v>
      </c>
      <c r="G23" s="342" t="e">
        <f t="shared" si="7"/>
        <v>#DIV/0!</v>
      </c>
      <c r="H23" s="342" t="e">
        <f t="shared" si="7"/>
        <v>#DIV/0!</v>
      </c>
      <c r="I23" s="342" t="e">
        <f t="shared" si="7"/>
        <v>#DIV/0!</v>
      </c>
      <c r="J23" s="342" t="e">
        <f t="shared" si="7"/>
        <v>#DIV/0!</v>
      </c>
    </row>
    <row r="24" spans="1:10" hidden="1">
      <c r="B24" s="2" t="s">
        <v>124</v>
      </c>
      <c r="C24" s="343" t="e">
        <f>SUM(D24:J24)</f>
        <v>#DIV/0!</v>
      </c>
      <c r="D24" s="342" t="e">
        <f>D154/$C$154</f>
        <v>#DIV/0!</v>
      </c>
      <c r="E24" s="342" t="e">
        <f t="shared" ref="E24:J24" si="8">E154/$C$154</f>
        <v>#DIV/0!</v>
      </c>
      <c r="F24" s="342" t="e">
        <f t="shared" si="8"/>
        <v>#DIV/0!</v>
      </c>
      <c r="G24" s="342" t="e">
        <f t="shared" si="8"/>
        <v>#DIV/0!</v>
      </c>
      <c r="H24" s="342" t="e">
        <f t="shared" si="8"/>
        <v>#DIV/0!</v>
      </c>
      <c r="I24" s="342" t="e">
        <f t="shared" si="8"/>
        <v>#DIV/0!</v>
      </c>
      <c r="J24" s="342" t="e">
        <f t="shared" si="8"/>
        <v>#DIV/0!</v>
      </c>
    </row>
    <row r="25" spans="1:10" hidden="1">
      <c r="B25" s="2" t="s">
        <v>125</v>
      </c>
      <c r="C25" s="343">
        <f>SUM(D25:J25)</f>
        <v>1</v>
      </c>
      <c r="D25" s="342">
        <f>D16</f>
        <v>0.25</v>
      </c>
      <c r="E25" s="342">
        <f t="shared" ref="E25:J25" si="9">E16</f>
        <v>0.25</v>
      </c>
      <c r="F25" s="342">
        <f t="shared" si="9"/>
        <v>0.25</v>
      </c>
      <c r="G25" s="342">
        <f t="shared" si="9"/>
        <v>0.25</v>
      </c>
      <c r="H25" s="342">
        <f t="shared" si="9"/>
        <v>0</v>
      </c>
      <c r="I25" s="342">
        <f t="shared" si="9"/>
        <v>0</v>
      </c>
      <c r="J25" s="342">
        <f t="shared" si="9"/>
        <v>0</v>
      </c>
    </row>
    <row r="26" spans="1:10" hidden="1"/>
    <row r="27" spans="1:10" hidden="1"/>
    <row r="28" spans="1:10" hidden="1"/>
    <row r="29" spans="1:10" ht="27" customHeight="1" thickBot="1">
      <c r="A29" s="143">
        <v>1</v>
      </c>
      <c r="B29" s="212"/>
      <c r="C29" s="91" t="s">
        <v>1</v>
      </c>
      <c r="D29" s="91" t="str">
        <f>IF(Setup!$C23="","",Setup!$C23)</f>
        <v>Training</v>
      </c>
      <c r="E29" s="91" t="str">
        <f>IF(Setup!$C24="","",Setup!$C24)</f>
        <v>Conference</v>
      </c>
      <c r="F29" s="91" t="str">
        <f>IF(Setup!$C25="","",Setup!$C25)</f>
        <v>Research</v>
      </c>
      <c r="G29" s="91" t="str">
        <f>IF(Setup!$C26="","",Setup!$C26)</f>
        <v>Publications</v>
      </c>
      <c r="H29" s="91" t="str">
        <f>IF(Setup!$C27="","",Setup!$C27)</f>
        <v/>
      </c>
      <c r="I29" s="91" t="str">
        <f>IF(Setup!$C28="","",Setup!$C28)</f>
        <v/>
      </c>
      <c r="J29" s="91" t="str">
        <f>IF(Setup!$C29="","",Setup!$C29)</f>
        <v/>
      </c>
    </row>
    <row r="30" spans="1:10">
      <c r="A30" s="143">
        <f>A29+1</f>
        <v>2</v>
      </c>
      <c r="B30" s="211" t="s">
        <v>21</v>
      </c>
      <c r="C30" s="11"/>
      <c r="D30" s="11"/>
      <c r="E30" s="11"/>
      <c r="F30" s="11"/>
      <c r="G30" s="11"/>
      <c r="H30" s="11"/>
      <c r="I30" s="11"/>
      <c r="J30" s="11"/>
    </row>
    <row r="31" spans="1:10">
      <c r="A31" s="143">
        <f t="shared" ref="A31:A150" si="10">A30+1</f>
        <v>3</v>
      </c>
      <c r="B31" s="210" t="s">
        <v>39</v>
      </c>
      <c r="C31" s="15"/>
      <c r="D31" s="15"/>
      <c r="E31" s="15"/>
      <c r="F31" s="15"/>
      <c r="G31" s="15"/>
      <c r="H31" s="15"/>
      <c r="I31" s="15"/>
      <c r="J31" s="15"/>
    </row>
    <row r="32" spans="1:10">
      <c r="A32" s="143">
        <f t="shared" si="10"/>
        <v>4</v>
      </c>
      <c r="B32" s="332" t="s">
        <v>10</v>
      </c>
      <c r="C32" s="766">
        <f>C33</f>
        <v>0</v>
      </c>
      <c r="D32" s="563">
        <f t="shared" ref="D32:J32" si="11">D33</f>
        <v>0</v>
      </c>
      <c r="E32" s="563">
        <f t="shared" si="11"/>
        <v>0</v>
      </c>
      <c r="F32" s="563">
        <f t="shared" si="11"/>
        <v>0</v>
      </c>
      <c r="G32" s="563">
        <f t="shared" si="11"/>
        <v>0</v>
      </c>
      <c r="H32" s="563">
        <f t="shared" si="11"/>
        <v>0</v>
      </c>
      <c r="I32" s="563">
        <f t="shared" si="11"/>
        <v>0</v>
      </c>
      <c r="J32" s="563">
        <f t="shared" si="11"/>
        <v>0</v>
      </c>
    </row>
    <row r="33" spans="1:11" s="16" customFormat="1">
      <c r="A33" s="143">
        <f t="shared" si="10"/>
        <v>5</v>
      </c>
      <c r="B33" s="208" t="s">
        <v>232</v>
      </c>
      <c r="C33" s="564">
        <f t="shared" ref="C33:J33" si="12">SUM(C34:C58)</f>
        <v>0</v>
      </c>
      <c r="D33" s="564">
        <f t="shared" si="12"/>
        <v>0</v>
      </c>
      <c r="E33" s="564">
        <f t="shared" si="12"/>
        <v>0</v>
      </c>
      <c r="F33" s="564">
        <f t="shared" si="12"/>
        <v>0</v>
      </c>
      <c r="G33" s="564">
        <f t="shared" si="12"/>
        <v>0</v>
      </c>
      <c r="H33" s="564">
        <f t="shared" si="12"/>
        <v>0</v>
      </c>
      <c r="I33" s="564">
        <f t="shared" si="12"/>
        <v>0</v>
      </c>
      <c r="J33" s="564">
        <f t="shared" si="12"/>
        <v>0</v>
      </c>
      <c r="K33" s="331"/>
    </row>
    <row r="34" spans="1:11" s="16" customFormat="1">
      <c r="A34" s="143">
        <f t="shared" si="10"/>
        <v>6</v>
      </c>
      <c r="B34" s="785" t="str">
        <f>IF('Input-IS Y1'!B34="","",'Input-IS Y1'!B34)</f>
        <v>Donor A</v>
      </c>
      <c r="C34" s="789">
        <f>SUM(D34:J34)</f>
        <v>0</v>
      </c>
      <c r="D34" s="566"/>
      <c r="E34" s="566"/>
      <c r="F34" s="567"/>
      <c r="G34" s="566"/>
      <c r="H34" s="567"/>
      <c r="I34" s="566"/>
      <c r="J34" s="566"/>
    </row>
    <row r="35" spans="1:11">
      <c r="A35" s="143">
        <f t="shared" si="10"/>
        <v>7</v>
      </c>
      <c r="B35" s="785" t="str">
        <f>IF('Input-IS Y1'!B35="","",'Input-IS Y1'!B35)</f>
        <v>Donor B</v>
      </c>
      <c r="C35" s="789">
        <f>SUM(D35:J35)</f>
        <v>0</v>
      </c>
      <c r="D35" s="567"/>
      <c r="E35" s="567"/>
      <c r="F35" s="567"/>
      <c r="G35" s="567"/>
      <c r="H35" s="567"/>
      <c r="I35" s="566"/>
      <c r="J35" s="567"/>
    </row>
    <row r="36" spans="1:11">
      <c r="A36" s="143">
        <f t="shared" si="10"/>
        <v>8</v>
      </c>
      <c r="B36" s="785" t="str">
        <f>IF('Input-IS Y1'!B36="","",'Input-IS Y1'!B36)</f>
        <v>Donor C</v>
      </c>
      <c r="C36" s="789">
        <f t="shared" ref="C36:C50" si="13">SUM(D36:J36)</f>
        <v>0</v>
      </c>
      <c r="D36" s="567"/>
      <c r="E36" s="567"/>
      <c r="F36" s="567"/>
      <c r="G36" s="567"/>
      <c r="H36" s="567"/>
      <c r="I36" s="567"/>
      <c r="J36" s="567"/>
    </row>
    <row r="37" spans="1:11">
      <c r="B37" s="785" t="str">
        <f>IF('Input-IS Y1'!B37="","",'Input-IS Y1'!B37)</f>
        <v>Donor D</v>
      </c>
      <c r="C37" s="789">
        <f t="shared" si="13"/>
        <v>0</v>
      </c>
      <c r="D37" s="567"/>
      <c r="E37" s="567"/>
      <c r="F37" s="567"/>
      <c r="G37" s="567"/>
      <c r="H37" s="567"/>
      <c r="I37" s="567"/>
      <c r="J37" s="570"/>
    </row>
    <row r="38" spans="1:11">
      <c r="B38" s="785" t="str">
        <f>IF('Input-IS Y1'!B38="","",'Input-IS Y1'!B38)</f>
        <v>Donor E</v>
      </c>
      <c r="C38" s="789">
        <f t="shared" si="13"/>
        <v>0</v>
      </c>
      <c r="D38" s="567"/>
      <c r="E38" s="567"/>
      <c r="F38" s="567"/>
      <c r="G38" s="567"/>
      <c r="H38" s="567"/>
      <c r="I38" s="567"/>
      <c r="J38" s="570"/>
    </row>
    <row r="39" spans="1:11">
      <c r="B39" s="785" t="str">
        <f>IF('Input-IS Y1'!B39="","",'Input-IS Y1'!B39)</f>
        <v/>
      </c>
      <c r="C39" s="789">
        <f t="shared" si="13"/>
        <v>0</v>
      </c>
      <c r="D39" s="567"/>
      <c r="E39" s="567"/>
      <c r="F39" s="567"/>
      <c r="G39" s="567"/>
      <c r="H39" s="567"/>
      <c r="I39" s="567"/>
      <c r="J39" s="570"/>
    </row>
    <row r="40" spans="1:11">
      <c r="B40" s="785" t="str">
        <f>IF('Input-IS Y1'!B40="","",'Input-IS Y1'!B40)</f>
        <v/>
      </c>
      <c r="C40" s="789">
        <f t="shared" si="13"/>
        <v>0</v>
      </c>
      <c r="D40" s="567"/>
      <c r="E40" s="567"/>
      <c r="F40" s="567"/>
      <c r="G40" s="567"/>
      <c r="H40" s="567"/>
      <c r="I40" s="567"/>
      <c r="J40" s="570"/>
    </row>
    <row r="41" spans="1:11">
      <c r="B41" s="785" t="str">
        <f>IF('Input-IS Y1'!B41="","",'Input-IS Y1'!B41)</f>
        <v/>
      </c>
      <c r="C41" s="789">
        <f t="shared" si="13"/>
        <v>0</v>
      </c>
      <c r="D41" s="567"/>
      <c r="E41" s="567"/>
      <c r="F41" s="567"/>
      <c r="G41" s="567"/>
      <c r="H41" s="567"/>
      <c r="I41" s="567"/>
      <c r="J41" s="570"/>
    </row>
    <row r="42" spans="1:11">
      <c r="B42" s="785" t="str">
        <f>IF('Input-IS Y1'!B42="","",'Input-IS Y1'!B42)</f>
        <v/>
      </c>
      <c r="C42" s="789">
        <f t="shared" si="13"/>
        <v>0</v>
      </c>
      <c r="D42" s="567"/>
      <c r="E42" s="567"/>
      <c r="F42" s="567"/>
      <c r="G42" s="567"/>
      <c r="H42" s="567"/>
      <c r="I42" s="567"/>
      <c r="J42" s="570"/>
    </row>
    <row r="43" spans="1:11">
      <c r="B43" s="785" t="str">
        <f>IF('Input-IS Y1'!B43="","",'Input-IS Y1'!B43)</f>
        <v/>
      </c>
      <c r="C43" s="789">
        <f t="shared" si="13"/>
        <v>0</v>
      </c>
      <c r="D43" s="567"/>
      <c r="E43" s="567"/>
      <c r="F43" s="567"/>
      <c r="G43" s="567"/>
      <c r="H43" s="567"/>
      <c r="I43" s="567"/>
      <c r="J43" s="570"/>
    </row>
    <row r="44" spans="1:11">
      <c r="A44" s="143">
        <f>A36+1</f>
        <v>9</v>
      </c>
      <c r="B44" s="785" t="str">
        <f>IF('Input-IS Y1'!B44="","",'Input-IS Y1'!B44)</f>
        <v/>
      </c>
      <c r="C44" s="789">
        <f t="shared" si="13"/>
        <v>0</v>
      </c>
      <c r="D44" s="567"/>
      <c r="E44" s="567"/>
      <c r="F44" s="567"/>
      <c r="G44" s="567"/>
      <c r="H44" s="567"/>
      <c r="I44" s="567"/>
      <c r="J44" s="566"/>
    </row>
    <row r="45" spans="1:11" s="781" customFormat="1">
      <c r="A45" s="143"/>
      <c r="B45" s="785" t="str">
        <f>IF('Input-IS Y1'!B45="","",'Input-IS Y1'!B45)</f>
        <v/>
      </c>
      <c r="C45" s="789">
        <f t="shared" si="13"/>
        <v>0</v>
      </c>
      <c r="D45" s="791"/>
      <c r="E45" s="791"/>
      <c r="F45" s="791"/>
      <c r="G45" s="791"/>
      <c r="H45" s="791"/>
      <c r="I45" s="791"/>
      <c r="J45" s="790"/>
    </row>
    <row r="46" spans="1:11" s="781" customFormat="1">
      <c r="A46" s="143"/>
      <c r="B46" s="785" t="str">
        <f>IF('Input-IS Y1'!B46="","",'Input-IS Y1'!B46)</f>
        <v/>
      </c>
      <c r="C46" s="789">
        <f t="shared" si="13"/>
        <v>0</v>
      </c>
      <c r="D46" s="791"/>
      <c r="E46" s="791"/>
      <c r="F46" s="791"/>
      <c r="G46" s="791"/>
      <c r="H46" s="791"/>
      <c r="I46" s="791"/>
      <c r="J46" s="790"/>
    </row>
    <row r="47" spans="1:11" s="781" customFormat="1">
      <c r="A47" s="143"/>
      <c r="B47" s="785" t="str">
        <f>IF('Input-IS Y1'!B47="","",'Input-IS Y1'!B47)</f>
        <v/>
      </c>
      <c r="C47" s="789">
        <f t="shared" si="13"/>
        <v>0</v>
      </c>
      <c r="D47" s="791"/>
      <c r="E47" s="791"/>
      <c r="F47" s="791"/>
      <c r="G47" s="791"/>
      <c r="H47" s="791"/>
      <c r="I47" s="791"/>
      <c r="J47" s="790"/>
    </row>
    <row r="48" spans="1:11" s="781" customFormat="1">
      <c r="A48" s="143"/>
      <c r="B48" s="785" t="str">
        <f>IF('Input-IS Y1'!B48="","",'Input-IS Y1'!B48)</f>
        <v/>
      </c>
      <c r="C48" s="789">
        <f t="shared" si="13"/>
        <v>0</v>
      </c>
      <c r="D48" s="791"/>
      <c r="E48" s="791"/>
      <c r="F48" s="791"/>
      <c r="G48" s="791"/>
      <c r="H48" s="791"/>
      <c r="I48" s="791"/>
      <c r="J48" s="790"/>
    </row>
    <row r="49" spans="1:10" s="781" customFormat="1">
      <c r="A49" s="143"/>
      <c r="B49" s="785" t="str">
        <f>IF('Input-IS Y1'!B49="","",'Input-IS Y1'!B49)</f>
        <v/>
      </c>
      <c r="C49" s="789">
        <f t="shared" si="13"/>
        <v>0</v>
      </c>
      <c r="D49" s="791"/>
      <c r="E49" s="791"/>
      <c r="F49" s="791"/>
      <c r="G49" s="791"/>
      <c r="H49" s="791"/>
      <c r="I49" s="791"/>
      <c r="J49" s="790"/>
    </row>
    <row r="50" spans="1:10" s="781" customFormat="1">
      <c r="A50" s="143"/>
      <c r="B50" s="785" t="str">
        <f>IF('Input-IS Y1'!B50="","",'Input-IS Y1'!B50)</f>
        <v/>
      </c>
      <c r="C50" s="789">
        <f t="shared" si="13"/>
        <v>0</v>
      </c>
      <c r="D50" s="791"/>
      <c r="E50" s="791"/>
      <c r="F50" s="791"/>
      <c r="G50" s="791"/>
      <c r="H50" s="791"/>
      <c r="I50" s="791"/>
      <c r="J50" s="790"/>
    </row>
    <row r="51" spans="1:10" s="781" customFormat="1">
      <c r="A51" s="143"/>
      <c r="B51" s="785" t="str">
        <f>IF('Input-IS Y1'!B51="","",'Input-IS Y1'!B51)</f>
        <v/>
      </c>
      <c r="C51" s="789">
        <f t="shared" ref="C51:C58" si="14">SUM(D51:J51)</f>
        <v>0</v>
      </c>
      <c r="D51" s="791"/>
      <c r="E51" s="791"/>
      <c r="F51" s="791"/>
      <c r="G51" s="791"/>
      <c r="H51" s="791"/>
      <c r="I51" s="791"/>
      <c r="J51" s="790"/>
    </row>
    <row r="52" spans="1:10" s="781" customFormat="1">
      <c r="A52" s="143"/>
      <c r="B52" s="785" t="str">
        <f>IF('Input-IS Y1'!B52="","",'Input-IS Y1'!B52)</f>
        <v/>
      </c>
      <c r="C52" s="789">
        <f t="shared" si="14"/>
        <v>0</v>
      </c>
      <c r="D52" s="791"/>
      <c r="E52" s="791"/>
      <c r="F52" s="791"/>
      <c r="G52" s="791"/>
      <c r="H52" s="791"/>
      <c r="I52" s="791"/>
      <c r="J52" s="790"/>
    </row>
    <row r="53" spans="1:10" s="781" customFormat="1">
      <c r="A53" s="143"/>
      <c r="B53" s="785" t="str">
        <f>IF('Input-IS Y1'!B53="","",'Input-IS Y1'!B53)</f>
        <v/>
      </c>
      <c r="C53" s="789">
        <f t="shared" si="14"/>
        <v>0</v>
      </c>
      <c r="D53" s="791"/>
      <c r="E53" s="791"/>
      <c r="F53" s="791"/>
      <c r="G53" s="791"/>
      <c r="H53" s="791"/>
      <c r="I53" s="791"/>
      <c r="J53" s="790"/>
    </row>
    <row r="54" spans="1:10" s="781" customFormat="1">
      <c r="A54" s="143"/>
      <c r="B54" s="785" t="str">
        <f>IF('Input-IS Y1'!B54="","",'Input-IS Y1'!B54)</f>
        <v/>
      </c>
      <c r="C54" s="789">
        <f t="shared" si="14"/>
        <v>0</v>
      </c>
      <c r="D54" s="791"/>
      <c r="E54" s="791"/>
      <c r="F54" s="791"/>
      <c r="G54" s="791"/>
      <c r="H54" s="791"/>
      <c r="I54" s="791"/>
      <c r="J54" s="790"/>
    </row>
    <row r="55" spans="1:10" s="781" customFormat="1">
      <c r="A55" s="143"/>
      <c r="B55" s="785" t="str">
        <f>IF('Input-IS Y1'!B55="","",'Input-IS Y1'!B55)</f>
        <v/>
      </c>
      <c r="C55" s="789">
        <f t="shared" si="14"/>
        <v>0</v>
      </c>
      <c r="D55" s="791"/>
      <c r="E55" s="791"/>
      <c r="F55" s="791"/>
      <c r="G55" s="791"/>
      <c r="H55" s="791"/>
      <c r="I55" s="791"/>
      <c r="J55" s="790"/>
    </row>
    <row r="56" spans="1:10" s="781" customFormat="1">
      <c r="A56" s="143"/>
      <c r="B56" s="785" t="str">
        <f>IF('Input-IS Y1'!B56="","",'Input-IS Y1'!B56)</f>
        <v/>
      </c>
      <c r="C56" s="789">
        <f t="shared" si="14"/>
        <v>0</v>
      </c>
      <c r="D56" s="791"/>
      <c r="E56" s="791"/>
      <c r="F56" s="791"/>
      <c r="G56" s="791"/>
      <c r="H56" s="791"/>
      <c r="I56" s="791"/>
      <c r="J56" s="790"/>
    </row>
    <row r="57" spans="1:10" s="781" customFormat="1">
      <c r="A57" s="143"/>
      <c r="B57" s="785" t="str">
        <f>IF('Input-IS Y1'!B57="","",'Input-IS Y1'!B57)</f>
        <v/>
      </c>
      <c r="C57" s="789">
        <f t="shared" si="14"/>
        <v>0</v>
      </c>
      <c r="D57" s="791"/>
      <c r="E57" s="791"/>
      <c r="F57" s="791"/>
      <c r="G57" s="791"/>
      <c r="H57" s="791"/>
      <c r="I57" s="791"/>
      <c r="J57" s="790"/>
    </row>
    <row r="58" spans="1:10">
      <c r="A58" s="143">
        <f>A44+1</f>
        <v>10</v>
      </c>
      <c r="B58" s="785" t="str">
        <f>IF('Input-IS Y1'!B58="","",'Input-IS Y1'!B58)</f>
        <v/>
      </c>
      <c r="C58" s="789">
        <f t="shared" si="14"/>
        <v>0</v>
      </c>
      <c r="D58" s="567"/>
      <c r="E58" s="567"/>
      <c r="F58" s="567"/>
      <c r="G58" s="567"/>
      <c r="H58" s="567"/>
      <c r="I58" s="567"/>
      <c r="J58" s="566"/>
    </row>
    <row r="59" spans="1:10">
      <c r="A59" s="143">
        <f t="shared" si="10"/>
        <v>11</v>
      </c>
      <c r="B59" s="332" t="s">
        <v>11</v>
      </c>
      <c r="C59" s="563">
        <f>C60</f>
        <v>0</v>
      </c>
      <c r="D59" s="563">
        <f t="shared" ref="D59:J59" si="15">D60</f>
        <v>0</v>
      </c>
      <c r="E59" s="563">
        <f t="shared" si="15"/>
        <v>0</v>
      </c>
      <c r="F59" s="563">
        <f t="shared" si="15"/>
        <v>0</v>
      </c>
      <c r="G59" s="563">
        <f t="shared" si="15"/>
        <v>0</v>
      </c>
      <c r="H59" s="563">
        <f t="shared" si="15"/>
        <v>0</v>
      </c>
      <c r="I59" s="563">
        <f t="shared" si="15"/>
        <v>0</v>
      </c>
      <c r="J59" s="563">
        <f t="shared" si="15"/>
        <v>0</v>
      </c>
    </row>
    <row r="60" spans="1:10" s="16" customFormat="1">
      <c r="A60" s="143">
        <f t="shared" si="10"/>
        <v>12</v>
      </c>
      <c r="B60" s="208" t="s">
        <v>201</v>
      </c>
      <c r="C60" s="564">
        <f>SUM(C61:C80)</f>
        <v>0</v>
      </c>
      <c r="D60" s="569">
        <f t="shared" ref="D60:J60" si="16">SUM(D61:D80)</f>
        <v>0</v>
      </c>
      <c r="E60" s="569">
        <f t="shared" si="16"/>
        <v>0</v>
      </c>
      <c r="F60" s="569">
        <f t="shared" si="16"/>
        <v>0</v>
      </c>
      <c r="G60" s="569">
        <f t="shared" si="16"/>
        <v>0</v>
      </c>
      <c r="H60" s="569">
        <f t="shared" si="16"/>
        <v>0</v>
      </c>
      <c r="I60" s="569">
        <f t="shared" si="16"/>
        <v>0</v>
      </c>
      <c r="J60" s="569">
        <f t="shared" si="16"/>
        <v>0</v>
      </c>
    </row>
    <row r="61" spans="1:10" s="16" customFormat="1">
      <c r="A61" s="143">
        <f t="shared" si="10"/>
        <v>13</v>
      </c>
      <c r="B61" s="785" t="str">
        <f>IF('Input-IS Y1'!B61="","",'Input-IS Y1'!B61)</f>
        <v>Donor A</v>
      </c>
      <c r="C61" s="570"/>
      <c r="D61" s="794" t="str">
        <f t="shared" ref="D61:D67" si="17">IF(ISERROR(D$10*$C61),"",(D$10*$C61))</f>
        <v/>
      </c>
      <c r="E61" s="794" t="str">
        <f t="shared" ref="E61:J80" si="18">IF(ISERROR(E$10*$C61),"",(E$10*$C61))</f>
        <v/>
      </c>
      <c r="F61" s="794" t="str">
        <f t="shared" si="18"/>
        <v/>
      </c>
      <c r="G61" s="794" t="str">
        <f t="shared" si="18"/>
        <v/>
      </c>
      <c r="H61" s="794">
        <f t="shared" si="18"/>
        <v>0</v>
      </c>
      <c r="I61" s="794">
        <f t="shared" si="18"/>
        <v>0</v>
      </c>
      <c r="J61" s="794">
        <f t="shared" si="18"/>
        <v>0</v>
      </c>
    </row>
    <row r="62" spans="1:10" s="16" customFormat="1">
      <c r="A62" s="143">
        <f t="shared" si="10"/>
        <v>14</v>
      </c>
      <c r="B62" s="785" t="str">
        <f>IF('Input-IS Y1'!B62="","",'Input-IS Y1'!B62)</f>
        <v>Donor B</v>
      </c>
      <c r="C62" s="570"/>
      <c r="D62" s="794" t="str">
        <f t="shared" si="17"/>
        <v/>
      </c>
      <c r="E62" s="794" t="str">
        <f t="shared" si="18"/>
        <v/>
      </c>
      <c r="F62" s="794" t="str">
        <f t="shared" si="18"/>
        <v/>
      </c>
      <c r="G62" s="794" t="str">
        <f t="shared" si="18"/>
        <v/>
      </c>
      <c r="H62" s="794">
        <f t="shared" si="18"/>
        <v>0</v>
      </c>
      <c r="I62" s="794">
        <f t="shared" si="18"/>
        <v>0</v>
      </c>
      <c r="J62" s="794">
        <f t="shared" si="18"/>
        <v>0</v>
      </c>
    </row>
    <row r="63" spans="1:10" s="16" customFormat="1">
      <c r="A63" s="143"/>
      <c r="B63" s="785" t="str">
        <f>IF('Input-IS Y1'!B63="","",'Input-IS Y1'!B63)</f>
        <v>Donor C</v>
      </c>
      <c r="C63" s="570"/>
      <c r="D63" s="794" t="str">
        <f t="shared" si="17"/>
        <v/>
      </c>
      <c r="E63" s="794" t="str">
        <f t="shared" si="18"/>
        <v/>
      </c>
      <c r="F63" s="794" t="str">
        <f t="shared" si="18"/>
        <v/>
      </c>
      <c r="G63" s="794" t="str">
        <f t="shared" si="18"/>
        <v/>
      </c>
      <c r="H63" s="794">
        <f t="shared" si="18"/>
        <v>0</v>
      </c>
      <c r="I63" s="794">
        <f t="shared" si="18"/>
        <v>0</v>
      </c>
      <c r="J63" s="794">
        <f t="shared" si="18"/>
        <v>0</v>
      </c>
    </row>
    <row r="64" spans="1:10" s="16" customFormat="1">
      <c r="A64" s="143"/>
      <c r="B64" s="785" t="str">
        <f>IF('Input-IS Y1'!B64="","",'Input-IS Y1'!B64)</f>
        <v>Donor D</v>
      </c>
      <c r="C64" s="570"/>
      <c r="D64" s="794" t="str">
        <f t="shared" si="17"/>
        <v/>
      </c>
      <c r="E64" s="794" t="str">
        <f t="shared" si="18"/>
        <v/>
      </c>
      <c r="F64" s="794" t="str">
        <f t="shared" si="18"/>
        <v/>
      </c>
      <c r="G64" s="794" t="str">
        <f t="shared" si="18"/>
        <v/>
      </c>
      <c r="H64" s="794">
        <f t="shared" si="18"/>
        <v>0</v>
      </c>
      <c r="I64" s="794">
        <f t="shared" si="18"/>
        <v>0</v>
      </c>
      <c r="J64" s="794">
        <f t="shared" si="18"/>
        <v>0</v>
      </c>
    </row>
    <row r="65" spans="1:10" s="16" customFormat="1">
      <c r="A65" s="143"/>
      <c r="B65" s="785" t="str">
        <f>IF('Input-IS Y1'!B65="","",'Input-IS Y1'!B65)</f>
        <v>Donor E</v>
      </c>
      <c r="C65" s="570"/>
      <c r="D65" s="794" t="str">
        <f t="shared" si="17"/>
        <v/>
      </c>
      <c r="E65" s="794" t="str">
        <f t="shared" si="18"/>
        <v/>
      </c>
      <c r="F65" s="794" t="str">
        <f t="shared" si="18"/>
        <v/>
      </c>
      <c r="G65" s="794" t="str">
        <f t="shared" si="18"/>
        <v/>
      </c>
      <c r="H65" s="794">
        <f t="shared" si="18"/>
        <v>0</v>
      </c>
      <c r="I65" s="794">
        <f t="shared" si="18"/>
        <v>0</v>
      </c>
      <c r="J65" s="794">
        <f t="shared" si="18"/>
        <v>0</v>
      </c>
    </row>
    <row r="66" spans="1:10" s="16" customFormat="1">
      <c r="A66" s="143"/>
      <c r="B66" s="785" t="str">
        <f>IF('Input-IS Y1'!B66="","",'Input-IS Y1'!B66)</f>
        <v/>
      </c>
      <c r="C66" s="570"/>
      <c r="D66" s="794" t="str">
        <f t="shared" si="17"/>
        <v/>
      </c>
      <c r="E66" s="794" t="str">
        <f t="shared" si="18"/>
        <v/>
      </c>
      <c r="F66" s="794" t="str">
        <f t="shared" si="18"/>
        <v/>
      </c>
      <c r="G66" s="794" t="str">
        <f t="shared" si="18"/>
        <v/>
      </c>
      <c r="H66" s="794">
        <f t="shared" si="18"/>
        <v>0</v>
      </c>
      <c r="I66" s="794">
        <f t="shared" si="18"/>
        <v>0</v>
      </c>
      <c r="J66" s="794">
        <f t="shared" si="18"/>
        <v>0</v>
      </c>
    </row>
    <row r="67" spans="1:10" s="16" customFormat="1">
      <c r="A67" s="143"/>
      <c r="B67" s="785" t="str">
        <f>IF('Input-IS Y1'!B67="","",'Input-IS Y1'!B67)</f>
        <v/>
      </c>
      <c r="C67" s="570"/>
      <c r="D67" s="794" t="str">
        <f t="shared" si="17"/>
        <v/>
      </c>
      <c r="E67" s="794" t="str">
        <f t="shared" si="18"/>
        <v/>
      </c>
      <c r="F67" s="794" t="str">
        <f t="shared" si="18"/>
        <v/>
      </c>
      <c r="G67" s="794" t="str">
        <f t="shared" si="18"/>
        <v/>
      </c>
      <c r="H67" s="794">
        <f t="shared" si="18"/>
        <v>0</v>
      </c>
      <c r="I67" s="794">
        <f t="shared" si="18"/>
        <v>0</v>
      </c>
      <c r="J67" s="794">
        <f t="shared" si="18"/>
        <v>0</v>
      </c>
    </row>
    <row r="68" spans="1:10" s="16" customFormat="1">
      <c r="A68" s="143"/>
      <c r="B68" s="785" t="str">
        <f>IF('Input-IS Y1'!B68="","",'Input-IS Y1'!B68)</f>
        <v/>
      </c>
      <c r="C68" s="570"/>
      <c r="D68" s="571" t="str">
        <f t="shared" ref="D68:D79" si="19">IF(ISERROR(D$10*$C68),"",(D$10*$C68))</f>
        <v/>
      </c>
      <c r="E68" s="571" t="str">
        <f t="shared" si="18"/>
        <v/>
      </c>
      <c r="F68" s="571" t="str">
        <f t="shared" si="18"/>
        <v/>
      </c>
      <c r="G68" s="571" t="str">
        <f t="shared" si="18"/>
        <v/>
      </c>
      <c r="H68" s="571">
        <f t="shared" si="18"/>
        <v>0</v>
      </c>
      <c r="I68" s="571">
        <f t="shared" si="18"/>
        <v>0</v>
      </c>
      <c r="J68" s="571">
        <f t="shared" si="18"/>
        <v>0</v>
      </c>
    </row>
    <row r="69" spans="1:10" s="16" customFormat="1">
      <c r="A69" s="143"/>
      <c r="B69" s="785" t="str">
        <f>IF('Input-IS Y1'!B69="","",'Input-IS Y1'!B69)</f>
        <v/>
      </c>
      <c r="C69" s="570"/>
      <c r="D69" s="571" t="str">
        <f t="shared" si="19"/>
        <v/>
      </c>
      <c r="E69" s="571" t="str">
        <f t="shared" si="18"/>
        <v/>
      </c>
      <c r="F69" s="571" t="str">
        <f t="shared" si="18"/>
        <v/>
      </c>
      <c r="G69" s="571" t="str">
        <f t="shared" si="18"/>
        <v/>
      </c>
      <c r="H69" s="571">
        <f t="shared" si="18"/>
        <v>0</v>
      </c>
      <c r="I69" s="571">
        <f t="shared" si="18"/>
        <v>0</v>
      </c>
      <c r="J69" s="571">
        <f t="shared" si="18"/>
        <v>0</v>
      </c>
    </row>
    <row r="70" spans="1:10" s="782" customFormat="1">
      <c r="A70" s="143"/>
      <c r="B70" s="785" t="str">
        <f>IF('Input-IS Y1'!B70="","",'Input-IS Y1'!B70)</f>
        <v/>
      </c>
      <c r="C70" s="793"/>
      <c r="D70" s="794" t="str">
        <f t="shared" si="19"/>
        <v/>
      </c>
      <c r="E70" s="794" t="str">
        <f t="shared" si="18"/>
        <v/>
      </c>
      <c r="F70" s="794" t="str">
        <f t="shared" si="18"/>
        <v/>
      </c>
      <c r="G70" s="794" t="str">
        <f t="shared" si="18"/>
        <v/>
      </c>
      <c r="H70" s="794">
        <f t="shared" si="18"/>
        <v>0</v>
      </c>
      <c r="I70" s="794">
        <f t="shared" si="18"/>
        <v>0</v>
      </c>
      <c r="J70" s="794">
        <f t="shared" si="18"/>
        <v>0</v>
      </c>
    </row>
    <row r="71" spans="1:10" s="782" customFormat="1">
      <c r="A71" s="143"/>
      <c r="B71" s="785" t="str">
        <f>IF('Input-IS Y1'!B71="","",'Input-IS Y1'!B71)</f>
        <v/>
      </c>
      <c r="C71" s="793"/>
      <c r="D71" s="794" t="str">
        <f t="shared" si="19"/>
        <v/>
      </c>
      <c r="E71" s="794" t="str">
        <f t="shared" si="18"/>
        <v/>
      </c>
      <c r="F71" s="794" t="str">
        <f t="shared" si="18"/>
        <v/>
      </c>
      <c r="G71" s="794" t="str">
        <f t="shared" si="18"/>
        <v/>
      </c>
      <c r="H71" s="794">
        <f t="shared" si="18"/>
        <v>0</v>
      </c>
      <c r="I71" s="794">
        <f t="shared" si="18"/>
        <v>0</v>
      </c>
      <c r="J71" s="794">
        <f t="shared" si="18"/>
        <v>0</v>
      </c>
    </row>
    <row r="72" spans="1:10" s="782" customFormat="1">
      <c r="A72" s="143"/>
      <c r="B72" s="785" t="str">
        <f>IF('Input-IS Y1'!B72="","",'Input-IS Y1'!B72)</f>
        <v/>
      </c>
      <c r="C72" s="793"/>
      <c r="D72" s="794" t="str">
        <f t="shared" si="19"/>
        <v/>
      </c>
      <c r="E72" s="794" t="str">
        <f t="shared" si="18"/>
        <v/>
      </c>
      <c r="F72" s="794" t="str">
        <f t="shared" si="18"/>
        <v/>
      </c>
      <c r="G72" s="794" t="str">
        <f t="shared" si="18"/>
        <v/>
      </c>
      <c r="H72" s="794">
        <f t="shared" si="18"/>
        <v>0</v>
      </c>
      <c r="I72" s="794">
        <f t="shared" si="18"/>
        <v>0</v>
      </c>
      <c r="J72" s="794">
        <f t="shared" si="18"/>
        <v>0</v>
      </c>
    </row>
    <row r="73" spans="1:10" s="782" customFormat="1">
      <c r="A73" s="143"/>
      <c r="B73" s="785" t="str">
        <f>IF('Input-IS Y1'!B73="","",'Input-IS Y1'!B73)</f>
        <v/>
      </c>
      <c r="C73" s="793"/>
      <c r="D73" s="794" t="str">
        <f t="shared" si="19"/>
        <v/>
      </c>
      <c r="E73" s="794" t="str">
        <f t="shared" si="18"/>
        <v/>
      </c>
      <c r="F73" s="794" t="str">
        <f t="shared" si="18"/>
        <v/>
      </c>
      <c r="G73" s="794" t="str">
        <f t="shared" si="18"/>
        <v/>
      </c>
      <c r="H73" s="794">
        <f t="shared" si="18"/>
        <v>0</v>
      </c>
      <c r="I73" s="794">
        <f t="shared" si="18"/>
        <v>0</v>
      </c>
      <c r="J73" s="794">
        <f t="shared" si="18"/>
        <v>0</v>
      </c>
    </row>
    <row r="74" spans="1:10" s="782" customFormat="1">
      <c r="A74" s="143"/>
      <c r="B74" s="785" t="str">
        <f>IF('Input-IS Y1'!B74="","",'Input-IS Y1'!B74)</f>
        <v/>
      </c>
      <c r="C74" s="793"/>
      <c r="D74" s="794" t="str">
        <f t="shared" si="19"/>
        <v/>
      </c>
      <c r="E74" s="794" t="str">
        <f t="shared" si="18"/>
        <v/>
      </c>
      <c r="F74" s="794" t="str">
        <f t="shared" si="18"/>
        <v/>
      </c>
      <c r="G74" s="794" t="str">
        <f t="shared" si="18"/>
        <v/>
      </c>
      <c r="H74" s="794">
        <f t="shared" si="18"/>
        <v>0</v>
      </c>
      <c r="I74" s="794">
        <f t="shared" si="18"/>
        <v>0</v>
      </c>
      <c r="J74" s="794">
        <f t="shared" si="18"/>
        <v>0</v>
      </c>
    </row>
    <row r="75" spans="1:10" s="782" customFormat="1">
      <c r="A75" s="143"/>
      <c r="B75" s="785" t="str">
        <f>IF('Input-IS Y1'!B75="","",'Input-IS Y1'!B75)</f>
        <v/>
      </c>
      <c r="C75" s="793"/>
      <c r="D75" s="794" t="str">
        <f t="shared" si="19"/>
        <v/>
      </c>
      <c r="E75" s="794" t="str">
        <f t="shared" si="18"/>
        <v/>
      </c>
      <c r="F75" s="794" t="str">
        <f t="shared" si="18"/>
        <v/>
      </c>
      <c r="G75" s="794" t="str">
        <f t="shared" si="18"/>
        <v/>
      </c>
      <c r="H75" s="794">
        <f t="shared" si="18"/>
        <v>0</v>
      </c>
      <c r="I75" s="794">
        <f t="shared" si="18"/>
        <v>0</v>
      </c>
      <c r="J75" s="794">
        <f t="shared" si="18"/>
        <v>0</v>
      </c>
    </row>
    <row r="76" spans="1:10" s="782" customFormat="1">
      <c r="A76" s="143"/>
      <c r="B76" s="785" t="str">
        <f>IF('Input-IS Y1'!B76="","",'Input-IS Y1'!B76)</f>
        <v/>
      </c>
      <c r="C76" s="793"/>
      <c r="D76" s="794" t="str">
        <f t="shared" si="19"/>
        <v/>
      </c>
      <c r="E76" s="794" t="str">
        <f t="shared" si="18"/>
        <v/>
      </c>
      <c r="F76" s="794" t="str">
        <f t="shared" si="18"/>
        <v/>
      </c>
      <c r="G76" s="794" t="str">
        <f t="shared" si="18"/>
        <v/>
      </c>
      <c r="H76" s="794">
        <f t="shared" si="18"/>
        <v>0</v>
      </c>
      <c r="I76" s="794">
        <f t="shared" si="18"/>
        <v>0</v>
      </c>
      <c r="J76" s="794">
        <f t="shared" si="18"/>
        <v>0</v>
      </c>
    </row>
    <row r="77" spans="1:10" s="782" customFormat="1">
      <c r="A77" s="143"/>
      <c r="B77" s="785" t="str">
        <f>IF('Input-IS Y1'!B77="","",'Input-IS Y1'!B77)</f>
        <v/>
      </c>
      <c r="C77" s="793"/>
      <c r="D77" s="794" t="str">
        <f t="shared" si="19"/>
        <v/>
      </c>
      <c r="E77" s="794" t="str">
        <f t="shared" si="18"/>
        <v/>
      </c>
      <c r="F77" s="794" t="str">
        <f t="shared" si="18"/>
        <v/>
      </c>
      <c r="G77" s="794" t="str">
        <f t="shared" si="18"/>
        <v/>
      </c>
      <c r="H77" s="794">
        <f t="shared" si="18"/>
        <v>0</v>
      </c>
      <c r="I77" s="794">
        <f t="shared" si="18"/>
        <v>0</v>
      </c>
      <c r="J77" s="794">
        <f t="shared" si="18"/>
        <v>0</v>
      </c>
    </row>
    <row r="78" spans="1:10" s="16" customFormat="1">
      <c r="A78" s="143">
        <f>A62+1</f>
        <v>15</v>
      </c>
      <c r="B78" s="785" t="str">
        <f>IF('Input-IS Y1'!B78="","",'Input-IS Y1'!B78)</f>
        <v/>
      </c>
      <c r="C78" s="570"/>
      <c r="D78" s="794" t="str">
        <f t="shared" si="19"/>
        <v/>
      </c>
      <c r="E78" s="794" t="str">
        <f t="shared" si="18"/>
        <v/>
      </c>
      <c r="F78" s="794" t="str">
        <f t="shared" si="18"/>
        <v/>
      </c>
      <c r="G78" s="794" t="str">
        <f t="shared" si="18"/>
        <v/>
      </c>
      <c r="H78" s="794">
        <f t="shared" si="18"/>
        <v>0</v>
      </c>
      <c r="I78" s="794">
        <f t="shared" si="18"/>
        <v>0</v>
      </c>
      <c r="J78" s="794">
        <f t="shared" si="18"/>
        <v>0</v>
      </c>
    </row>
    <row r="79" spans="1:10" s="16" customFormat="1">
      <c r="A79" s="143">
        <f t="shared" si="10"/>
        <v>16</v>
      </c>
      <c r="B79" s="785" t="str">
        <f>IF('Input-IS Y1'!B79="","",'Input-IS Y1'!B79)</f>
        <v/>
      </c>
      <c r="C79" s="570"/>
      <c r="D79" s="571" t="str">
        <f t="shared" si="19"/>
        <v/>
      </c>
      <c r="E79" s="571" t="str">
        <f t="shared" si="18"/>
        <v/>
      </c>
      <c r="F79" s="571" t="str">
        <f t="shared" si="18"/>
        <v/>
      </c>
      <c r="G79" s="571" t="str">
        <f t="shared" si="18"/>
        <v/>
      </c>
      <c r="H79" s="571">
        <f t="shared" si="18"/>
        <v>0</v>
      </c>
      <c r="I79" s="571">
        <f t="shared" si="18"/>
        <v>0</v>
      </c>
      <c r="J79" s="571">
        <f t="shared" si="18"/>
        <v>0</v>
      </c>
    </row>
    <row r="80" spans="1:10">
      <c r="A80" s="143">
        <f t="shared" si="10"/>
        <v>17</v>
      </c>
      <c r="B80" s="785" t="str">
        <f>IF('Input-IS Y1'!B80="","",'Input-IS Y1'!B80)</f>
        <v/>
      </c>
      <c r="C80" s="570"/>
      <c r="D80" s="571" t="str">
        <f>IF(ISERROR(D$10*$C80),"",(D$10*$C80))</f>
        <v/>
      </c>
      <c r="E80" s="571" t="str">
        <f t="shared" si="18"/>
        <v/>
      </c>
      <c r="F80" s="571" t="str">
        <f t="shared" si="18"/>
        <v/>
      </c>
      <c r="G80" s="571" t="str">
        <f t="shared" si="18"/>
        <v/>
      </c>
      <c r="H80" s="571">
        <f t="shared" si="18"/>
        <v>0</v>
      </c>
      <c r="I80" s="571">
        <f t="shared" si="18"/>
        <v>0</v>
      </c>
      <c r="J80" s="571">
        <f t="shared" si="18"/>
        <v>0</v>
      </c>
    </row>
    <row r="81" spans="1:10">
      <c r="A81" s="143">
        <f t="shared" si="10"/>
        <v>18</v>
      </c>
      <c r="B81" s="209" t="s">
        <v>20</v>
      </c>
      <c r="C81" s="572">
        <f t="shared" ref="C81:J81" si="20">IF(ISERROR(C32+C59),"",(C32+C59))</f>
        <v>0</v>
      </c>
      <c r="D81" s="573">
        <f t="shared" si="20"/>
        <v>0</v>
      </c>
      <c r="E81" s="573">
        <f t="shared" si="20"/>
        <v>0</v>
      </c>
      <c r="F81" s="573">
        <f t="shared" si="20"/>
        <v>0</v>
      </c>
      <c r="G81" s="573">
        <f t="shared" si="20"/>
        <v>0</v>
      </c>
      <c r="H81" s="573">
        <f t="shared" si="20"/>
        <v>0</v>
      </c>
      <c r="I81" s="573">
        <f t="shared" si="20"/>
        <v>0</v>
      </c>
      <c r="J81" s="573">
        <f t="shared" si="20"/>
        <v>0</v>
      </c>
    </row>
    <row r="82" spans="1:10">
      <c r="A82" s="143">
        <f t="shared" si="10"/>
        <v>19</v>
      </c>
      <c r="B82" s="210" t="s">
        <v>18</v>
      </c>
      <c r="C82" s="171"/>
      <c r="D82" s="403"/>
      <c r="E82" s="403"/>
      <c r="F82" s="403"/>
      <c r="G82" s="403"/>
      <c r="H82" s="403"/>
      <c r="I82" s="403"/>
      <c r="J82" s="403"/>
    </row>
    <row r="83" spans="1:10" s="16" customFormat="1">
      <c r="A83" s="143">
        <f t="shared" si="10"/>
        <v>20</v>
      </c>
      <c r="B83" s="333" t="s">
        <v>10</v>
      </c>
      <c r="C83" s="795">
        <f>SUM(C84:C103)</f>
        <v>0</v>
      </c>
      <c r="D83" s="795">
        <f t="shared" ref="D83:J83" si="21">SUM(D84:D103)</f>
        <v>0</v>
      </c>
      <c r="E83" s="795">
        <f t="shared" si="21"/>
        <v>0</v>
      </c>
      <c r="F83" s="795">
        <f t="shared" si="21"/>
        <v>0</v>
      </c>
      <c r="G83" s="795">
        <f t="shared" si="21"/>
        <v>0</v>
      </c>
      <c r="H83" s="795">
        <f t="shared" si="21"/>
        <v>0</v>
      </c>
      <c r="I83" s="795">
        <f t="shared" si="21"/>
        <v>0</v>
      </c>
      <c r="J83" s="795">
        <f t="shared" si="21"/>
        <v>0</v>
      </c>
    </row>
    <row r="84" spans="1:10">
      <c r="A84" s="143">
        <f t="shared" si="10"/>
        <v>21</v>
      </c>
      <c r="B84" s="398" t="str">
        <f>IF('Input-IS Y1'!B84="","",'Input-IS Y1'!B84)</f>
        <v>Conference Participation Fees</v>
      </c>
      <c r="C84" s="789">
        <f t="shared" ref="C84:C103" si="22">SUM(D84:J84)</f>
        <v>0</v>
      </c>
      <c r="D84" s="567"/>
      <c r="E84" s="567"/>
      <c r="F84" s="567"/>
      <c r="G84" s="567"/>
      <c r="H84" s="567"/>
      <c r="I84" s="567"/>
      <c r="J84" s="567"/>
    </row>
    <row r="85" spans="1:10">
      <c r="A85" s="143">
        <f t="shared" si="10"/>
        <v>22</v>
      </c>
      <c r="B85" s="313" t="str">
        <f>IF('Input-IS Y1'!B85="","",'Input-IS Y1'!B85)</f>
        <v>Conference sponsors</v>
      </c>
      <c r="C85" s="789">
        <f t="shared" si="22"/>
        <v>0</v>
      </c>
      <c r="D85" s="567"/>
      <c r="E85" s="567"/>
      <c r="F85" s="567"/>
      <c r="G85" s="567"/>
      <c r="H85" s="567"/>
      <c r="I85" s="567"/>
      <c r="J85" s="567"/>
    </row>
    <row r="86" spans="1:10">
      <c r="A86" s="143">
        <f t="shared" si="10"/>
        <v>23</v>
      </c>
      <c r="B86" s="786" t="str">
        <f>IF('Input-IS Y1'!B86="","",'Input-IS Y1'!B86)</f>
        <v>Sponsorships</v>
      </c>
      <c r="C86" s="789">
        <f t="shared" si="22"/>
        <v>0</v>
      </c>
      <c r="D86" s="567"/>
      <c r="E86" s="567"/>
      <c r="F86" s="567"/>
      <c r="G86" s="567"/>
      <c r="H86" s="567"/>
      <c r="I86" s="567"/>
      <c r="J86" s="567"/>
    </row>
    <row r="87" spans="1:10">
      <c r="A87" s="143">
        <f t="shared" si="10"/>
        <v>24</v>
      </c>
      <c r="B87" s="786" t="str">
        <f>IF('Input-IS Y1'!B87="","",'Input-IS Y1'!B87)</f>
        <v>Program service fees</v>
      </c>
      <c r="C87" s="789">
        <f t="shared" si="22"/>
        <v>0</v>
      </c>
      <c r="D87" s="567"/>
      <c r="E87" s="567"/>
      <c r="F87" s="567"/>
      <c r="G87" s="567"/>
      <c r="H87" s="567"/>
      <c r="I87" s="567"/>
      <c r="J87" s="567"/>
    </row>
    <row r="88" spans="1:10">
      <c r="A88" s="143">
        <f t="shared" si="10"/>
        <v>25</v>
      </c>
      <c r="B88" s="786" t="str">
        <f>IF('Input-IS Y1'!B88="","",'Input-IS Y1'!B88)</f>
        <v>Other revenue</v>
      </c>
      <c r="C88" s="789">
        <f t="shared" si="22"/>
        <v>0</v>
      </c>
      <c r="D88" s="567"/>
      <c r="E88" s="567"/>
      <c r="F88" s="567"/>
      <c r="G88" s="567"/>
      <c r="H88" s="567"/>
      <c r="I88" s="567"/>
      <c r="J88" s="567"/>
    </row>
    <row r="89" spans="1:10">
      <c r="A89" s="143">
        <f t="shared" si="10"/>
        <v>26</v>
      </c>
      <c r="B89" s="786" t="str">
        <f>IF('Input-IS Y1'!B89="","",'Input-IS Y1'!B89)</f>
        <v>Subscriptions</v>
      </c>
      <c r="C89" s="789">
        <f t="shared" si="22"/>
        <v>0</v>
      </c>
      <c r="D89" s="567"/>
      <c r="E89" s="567"/>
      <c r="F89" s="567"/>
      <c r="G89" s="567"/>
      <c r="H89" s="567"/>
      <c r="I89" s="567"/>
      <c r="J89" s="567"/>
    </row>
    <row r="90" spans="1:10">
      <c r="A90" s="143">
        <f t="shared" si="10"/>
        <v>27</v>
      </c>
      <c r="B90" s="786" t="str">
        <f>IF('Input-IS Y1'!B90="","",'Input-IS Y1'!B90)</f>
        <v>Royalties</v>
      </c>
      <c r="C90" s="789">
        <f t="shared" si="22"/>
        <v>0</v>
      </c>
      <c r="D90" s="567"/>
      <c r="E90" s="567"/>
      <c r="F90" s="567"/>
      <c r="G90" s="567"/>
      <c r="H90" s="567"/>
      <c r="I90" s="567"/>
      <c r="J90" s="567"/>
    </row>
    <row r="91" spans="1:10" s="781" customFormat="1">
      <c r="A91" s="143"/>
      <c r="B91" s="786" t="str">
        <f>IF('Input-IS Y1'!B91="","",'Input-IS Y1'!B91)</f>
        <v/>
      </c>
      <c r="C91" s="789">
        <f t="shared" si="22"/>
        <v>0</v>
      </c>
      <c r="D91" s="791"/>
      <c r="E91" s="791"/>
      <c r="F91" s="791"/>
      <c r="G91" s="791"/>
      <c r="H91" s="791"/>
      <c r="I91" s="791"/>
      <c r="J91" s="791"/>
    </row>
    <row r="92" spans="1:10" s="781" customFormat="1">
      <c r="A92" s="143"/>
      <c r="B92" s="786" t="str">
        <f>IF('Input-IS Y1'!B92="","",'Input-IS Y1'!B92)</f>
        <v/>
      </c>
      <c r="C92" s="789">
        <f t="shared" si="22"/>
        <v>0</v>
      </c>
      <c r="D92" s="791"/>
      <c r="E92" s="791"/>
      <c r="F92" s="791"/>
      <c r="G92" s="791"/>
      <c r="H92" s="791"/>
      <c r="I92" s="791"/>
      <c r="J92" s="791"/>
    </row>
    <row r="93" spans="1:10" s="781" customFormat="1">
      <c r="A93" s="143"/>
      <c r="B93" s="786" t="str">
        <f>IF('Input-IS Y1'!B93="","",'Input-IS Y1'!B93)</f>
        <v/>
      </c>
      <c r="C93" s="789">
        <f t="shared" si="22"/>
        <v>0</v>
      </c>
      <c r="D93" s="791"/>
      <c r="E93" s="791"/>
      <c r="F93" s="791"/>
      <c r="G93" s="791"/>
      <c r="H93" s="791"/>
      <c r="I93" s="791"/>
      <c r="J93" s="791"/>
    </row>
    <row r="94" spans="1:10" s="781" customFormat="1">
      <c r="A94" s="143"/>
      <c r="B94" s="786" t="str">
        <f>IF('Input-IS Y1'!B94="","",'Input-IS Y1'!B94)</f>
        <v/>
      </c>
      <c r="C94" s="789">
        <f t="shared" si="22"/>
        <v>0</v>
      </c>
      <c r="D94" s="791"/>
      <c r="E94" s="791"/>
      <c r="F94" s="791"/>
      <c r="G94" s="791"/>
      <c r="H94" s="791"/>
      <c r="I94" s="791"/>
      <c r="J94" s="791"/>
    </row>
    <row r="95" spans="1:10" s="781" customFormat="1">
      <c r="A95" s="143"/>
      <c r="B95" s="786" t="str">
        <f>IF('Input-IS Y1'!B95="","",'Input-IS Y1'!B95)</f>
        <v/>
      </c>
      <c r="C95" s="789">
        <f t="shared" si="22"/>
        <v>0</v>
      </c>
      <c r="D95" s="791"/>
      <c r="E95" s="791"/>
      <c r="F95" s="791"/>
      <c r="G95" s="791"/>
      <c r="H95" s="791"/>
      <c r="I95" s="791"/>
      <c r="J95" s="791"/>
    </row>
    <row r="96" spans="1:10" s="781" customFormat="1">
      <c r="A96" s="143"/>
      <c r="B96" s="786" t="str">
        <f>IF('Input-IS Y1'!B96="","",'Input-IS Y1'!B96)</f>
        <v/>
      </c>
      <c r="C96" s="789">
        <f t="shared" si="22"/>
        <v>0</v>
      </c>
      <c r="D96" s="791"/>
      <c r="E96" s="791"/>
      <c r="F96" s="791"/>
      <c r="G96" s="791"/>
      <c r="H96" s="791"/>
      <c r="I96" s="791"/>
      <c r="J96" s="791"/>
    </row>
    <row r="97" spans="1:10" s="781" customFormat="1">
      <c r="A97" s="143"/>
      <c r="B97" s="786" t="str">
        <f>IF('Input-IS Y1'!B97="","",'Input-IS Y1'!B97)</f>
        <v/>
      </c>
      <c r="C97" s="789">
        <f t="shared" si="22"/>
        <v>0</v>
      </c>
      <c r="D97" s="791"/>
      <c r="E97" s="791"/>
      <c r="F97" s="791"/>
      <c r="G97" s="791"/>
      <c r="H97" s="791"/>
      <c r="I97" s="791"/>
      <c r="J97" s="791"/>
    </row>
    <row r="98" spans="1:10" s="781" customFormat="1">
      <c r="A98" s="143"/>
      <c r="B98" s="786" t="str">
        <f>IF('Input-IS Y1'!B98="","",'Input-IS Y1'!B98)</f>
        <v/>
      </c>
      <c r="C98" s="789">
        <f t="shared" si="22"/>
        <v>0</v>
      </c>
      <c r="D98" s="791"/>
      <c r="E98" s="791"/>
      <c r="F98" s="791"/>
      <c r="G98" s="791"/>
      <c r="H98" s="791"/>
      <c r="I98" s="791"/>
      <c r="J98" s="791"/>
    </row>
    <row r="99" spans="1:10" s="781" customFormat="1">
      <c r="A99" s="143"/>
      <c r="B99" s="786" t="str">
        <f>IF('Input-IS Y1'!B99="","",'Input-IS Y1'!B99)</f>
        <v/>
      </c>
      <c r="C99" s="789">
        <f t="shared" si="22"/>
        <v>0</v>
      </c>
      <c r="D99" s="791"/>
      <c r="E99" s="791"/>
      <c r="F99" s="791"/>
      <c r="G99" s="791"/>
      <c r="H99" s="791"/>
      <c r="I99" s="791"/>
      <c r="J99" s="791"/>
    </row>
    <row r="100" spans="1:10">
      <c r="A100" s="143">
        <f>A90+1</f>
        <v>28</v>
      </c>
      <c r="B100" s="786" t="str">
        <f>IF('Input-IS Y1'!B100="","",'Input-IS Y1'!B100)</f>
        <v/>
      </c>
      <c r="C100" s="789">
        <f t="shared" si="22"/>
        <v>0</v>
      </c>
      <c r="D100" s="567"/>
      <c r="E100" s="567"/>
      <c r="F100" s="567"/>
      <c r="G100" s="567"/>
      <c r="H100" s="567"/>
      <c r="I100" s="567"/>
      <c r="J100" s="567"/>
    </row>
    <row r="101" spans="1:10">
      <c r="A101" s="143">
        <f t="shared" si="10"/>
        <v>29</v>
      </c>
      <c r="B101" s="786" t="str">
        <f>IF('Input-IS Y1'!B101="","",'Input-IS Y1'!B101)</f>
        <v/>
      </c>
      <c r="C101" s="789">
        <f t="shared" si="22"/>
        <v>0</v>
      </c>
      <c r="D101" s="567"/>
      <c r="E101" s="567"/>
      <c r="F101" s="567"/>
      <c r="G101" s="567"/>
      <c r="H101" s="567"/>
      <c r="I101" s="567"/>
      <c r="J101" s="567"/>
    </row>
    <row r="102" spans="1:10">
      <c r="A102" s="143">
        <f t="shared" si="10"/>
        <v>30</v>
      </c>
      <c r="B102" s="786" t="str">
        <f>IF('Input-IS Y1'!B102="","",'Input-IS Y1'!B102)</f>
        <v/>
      </c>
      <c r="C102" s="789">
        <f t="shared" si="22"/>
        <v>0</v>
      </c>
      <c r="D102" s="567"/>
      <c r="E102" s="567"/>
      <c r="F102" s="567"/>
      <c r="G102" s="567"/>
      <c r="H102" s="567"/>
      <c r="I102" s="567"/>
      <c r="J102" s="567"/>
    </row>
    <row r="103" spans="1:10">
      <c r="A103" s="143">
        <f t="shared" si="10"/>
        <v>31</v>
      </c>
      <c r="B103" s="786" t="str">
        <f>IF('Input-IS Y1'!B103="","",'Input-IS Y1'!B103)</f>
        <v/>
      </c>
      <c r="C103" s="789">
        <f t="shared" si="22"/>
        <v>0</v>
      </c>
      <c r="D103" s="567"/>
      <c r="E103" s="567"/>
      <c r="F103" s="567"/>
      <c r="G103" s="567"/>
      <c r="H103" s="567"/>
      <c r="I103" s="567"/>
      <c r="J103" s="567"/>
    </row>
    <row r="104" spans="1:10" s="19" customFormat="1">
      <c r="A104" s="143">
        <f t="shared" si="10"/>
        <v>32</v>
      </c>
      <c r="B104" s="410" t="s">
        <v>11</v>
      </c>
      <c r="C104" s="795">
        <f t="shared" ref="C104:J104" si="23">C105+C118+C127+C138</f>
        <v>0</v>
      </c>
      <c r="D104" s="795">
        <f t="shared" si="23"/>
        <v>0</v>
      </c>
      <c r="E104" s="795">
        <f t="shared" si="23"/>
        <v>0</v>
      </c>
      <c r="F104" s="795">
        <f t="shared" si="23"/>
        <v>0</v>
      </c>
      <c r="G104" s="795">
        <f t="shared" si="23"/>
        <v>0</v>
      </c>
      <c r="H104" s="795">
        <f t="shared" si="23"/>
        <v>0</v>
      </c>
      <c r="I104" s="795">
        <f t="shared" si="23"/>
        <v>0</v>
      </c>
      <c r="J104" s="795">
        <f t="shared" si="23"/>
        <v>0</v>
      </c>
    </row>
    <row r="105" spans="1:10">
      <c r="A105" s="143">
        <f t="shared" si="10"/>
        <v>33</v>
      </c>
      <c r="B105" s="409" t="str">
        <f>IF(Setup!C16="","",Setup!C16)</f>
        <v>Membership</v>
      </c>
      <c r="C105" s="796">
        <f t="shared" ref="C105:J105" si="24">SUM(C106:C117)</f>
        <v>0</v>
      </c>
      <c r="D105" s="796">
        <f t="shared" si="24"/>
        <v>0</v>
      </c>
      <c r="E105" s="796">
        <f t="shared" si="24"/>
        <v>0</v>
      </c>
      <c r="F105" s="796">
        <f t="shared" si="24"/>
        <v>0</v>
      </c>
      <c r="G105" s="796">
        <f t="shared" si="24"/>
        <v>0</v>
      </c>
      <c r="H105" s="796">
        <f t="shared" si="24"/>
        <v>0</v>
      </c>
      <c r="I105" s="796">
        <f t="shared" si="24"/>
        <v>0</v>
      </c>
      <c r="J105" s="796">
        <f t="shared" si="24"/>
        <v>0</v>
      </c>
    </row>
    <row r="106" spans="1:10">
      <c r="A106" s="143">
        <f t="shared" si="10"/>
        <v>34</v>
      </c>
      <c r="B106" s="398" t="str">
        <f>IF('Input-IS Y1'!B106="","",'Input-IS Y1'!B106)</f>
        <v>Dues</v>
      </c>
      <c r="C106" s="567"/>
      <c r="D106" s="794" t="str">
        <f t="shared" ref="D106:J117" si="25">IF(ISERROR(D$10*$C106),"",(D$10*$C106))</f>
        <v/>
      </c>
      <c r="E106" s="794" t="str">
        <f t="shared" si="25"/>
        <v/>
      </c>
      <c r="F106" s="794" t="str">
        <f t="shared" si="25"/>
        <v/>
      </c>
      <c r="G106" s="794" t="str">
        <f t="shared" si="25"/>
        <v/>
      </c>
      <c r="H106" s="794">
        <f t="shared" si="25"/>
        <v>0</v>
      </c>
      <c r="I106" s="794">
        <f t="shared" si="25"/>
        <v>0</v>
      </c>
      <c r="J106" s="794">
        <f t="shared" si="25"/>
        <v>0</v>
      </c>
    </row>
    <row r="107" spans="1:10" s="781" customFormat="1">
      <c r="A107" s="143"/>
      <c r="B107" s="787" t="str">
        <f>IF('Input-IS Y1'!B107="","",'Input-IS Y1'!B107)</f>
        <v>Sponsorships</v>
      </c>
      <c r="C107" s="791"/>
      <c r="D107" s="794" t="str">
        <f t="shared" si="25"/>
        <v/>
      </c>
      <c r="E107" s="794" t="str">
        <f t="shared" si="25"/>
        <v/>
      </c>
      <c r="F107" s="794" t="str">
        <f t="shared" si="25"/>
        <v/>
      </c>
      <c r="G107" s="794" t="str">
        <f t="shared" si="25"/>
        <v/>
      </c>
      <c r="H107" s="794">
        <f t="shared" si="25"/>
        <v>0</v>
      </c>
      <c r="I107" s="794">
        <f t="shared" si="25"/>
        <v>0</v>
      </c>
      <c r="J107" s="794">
        <f t="shared" si="25"/>
        <v>0</v>
      </c>
    </row>
    <row r="108" spans="1:10" s="781" customFormat="1">
      <c r="A108" s="143"/>
      <c r="B108" s="787" t="str">
        <f>IF('Input-IS Y1'!B108="","",'Input-IS Y1'!B108)</f>
        <v/>
      </c>
      <c r="C108" s="791"/>
      <c r="D108" s="794" t="str">
        <f t="shared" si="25"/>
        <v/>
      </c>
      <c r="E108" s="794" t="str">
        <f t="shared" si="25"/>
        <v/>
      </c>
      <c r="F108" s="794" t="str">
        <f t="shared" si="25"/>
        <v/>
      </c>
      <c r="G108" s="794" t="str">
        <f t="shared" si="25"/>
        <v/>
      </c>
      <c r="H108" s="794">
        <f t="shared" si="25"/>
        <v>0</v>
      </c>
      <c r="I108" s="794">
        <f t="shared" si="25"/>
        <v>0</v>
      </c>
      <c r="J108" s="794">
        <f t="shared" si="25"/>
        <v>0</v>
      </c>
    </row>
    <row r="109" spans="1:10" s="781" customFormat="1">
      <c r="A109" s="143"/>
      <c r="B109" s="787" t="str">
        <f>IF('Input-IS Y1'!B109="","",'Input-IS Y1'!B109)</f>
        <v/>
      </c>
      <c r="C109" s="791"/>
      <c r="D109" s="794" t="str">
        <f t="shared" si="25"/>
        <v/>
      </c>
      <c r="E109" s="794" t="str">
        <f t="shared" si="25"/>
        <v/>
      </c>
      <c r="F109" s="794" t="str">
        <f t="shared" si="25"/>
        <v/>
      </c>
      <c r="G109" s="794" t="str">
        <f t="shared" si="25"/>
        <v/>
      </c>
      <c r="H109" s="794">
        <f t="shared" si="25"/>
        <v>0</v>
      </c>
      <c r="I109" s="794">
        <f t="shared" si="25"/>
        <v>0</v>
      </c>
      <c r="J109" s="794">
        <f t="shared" si="25"/>
        <v>0</v>
      </c>
    </row>
    <row r="110" spans="1:10" s="781" customFormat="1">
      <c r="A110" s="143"/>
      <c r="B110" s="787" t="str">
        <f>IF('Input-IS Y1'!B110="","",'Input-IS Y1'!B110)</f>
        <v/>
      </c>
      <c r="C110" s="791"/>
      <c r="D110" s="794" t="str">
        <f t="shared" si="25"/>
        <v/>
      </c>
      <c r="E110" s="794" t="str">
        <f t="shared" si="25"/>
        <v/>
      </c>
      <c r="F110" s="794" t="str">
        <f t="shared" si="25"/>
        <v/>
      </c>
      <c r="G110" s="794" t="str">
        <f t="shared" si="25"/>
        <v/>
      </c>
      <c r="H110" s="794">
        <f t="shared" si="25"/>
        <v>0</v>
      </c>
      <c r="I110" s="794">
        <f t="shared" si="25"/>
        <v>0</v>
      </c>
      <c r="J110" s="794">
        <f t="shared" si="25"/>
        <v>0</v>
      </c>
    </row>
    <row r="111" spans="1:10" s="781" customFormat="1">
      <c r="A111" s="143"/>
      <c r="B111" s="787" t="str">
        <f>IF('Input-IS Y1'!B111="","",'Input-IS Y1'!B111)</f>
        <v/>
      </c>
      <c r="C111" s="791"/>
      <c r="D111" s="794" t="str">
        <f t="shared" si="25"/>
        <v/>
      </c>
      <c r="E111" s="794" t="str">
        <f t="shared" si="25"/>
        <v/>
      </c>
      <c r="F111" s="794" t="str">
        <f t="shared" si="25"/>
        <v/>
      </c>
      <c r="G111" s="794" t="str">
        <f t="shared" si="25"/>
        <v/>
      </c>
      <c r="H111" s="794">
        <f t="shared" si="25"/>
        <v>0</v>
      </c>
      <c r="I111" s="794">
        <f t="shared" si="25"/>
        <v>0</v>
      </c>
      <c r="J111" s="794">
        <f t="shared" si="25"/>
        <v>0</v>
      </c>
    </row>
    <row r="112" spans="1:10" s="781" customFormat="1">
      <c r="A112" s="143"/>
      <c r="B112" s="787" t="str">
        <f>IF('Input-IS Y1'!B112="","",'Input-IS Y1'!B112)</f>
        <v/>
      </c>
      <c r="C112" s="791"/>
      <c r="D112" s="794" t="str">
        <f t="shared" si="25"/>
        <v/>
      </c>
      <c r="E112" s="794" t="str">
        <f t="shared" si="25"/>
        <v/>
      </c>
      <c r="F112" s="794" t="str">
        <f t="shared" si="25"/>
        <v/>
      </c>
      <c r="G112" s="794" t="str">
        <f t="shared" si="25"/>
        <v/>
      </c>
      <c r="H112" s="794">
        <f t="shared" si="25"/>
        <v>0</v>
      </c>
      <c r="I112" s="794">
        <f t="shared" si="25"/>
        <v>0</v>
      </c>
      <c r="J112" s="794">
        <f t="shared" si="25"/>
        <v>0</v>
      </c>
    </row>
    <row r="113" spans="1:10" s="781" customFormat="1">
      <c r="A113" s="143"/>
      <c r="B113" s="787" t="str">
        <f>IF('Input-IS Y1'!B113="","",'Input-IS Y1'!B113)</f>
        <v/>
      </c>
      <c r="C113" s="791"/>
      <c r="D113" s="794" t="str">
        <f t="shared" si="25"/>
        <v/>
      </c>
      <c r="E113" s="794" t="str">
        <f t="shared" si="25"/>
        <v/>
      </c>
      <c r="F113" s="794" t="str">
        <f t="shared" si="25"/>
        <v/>
      </c>
      <c r="G113" s="794" t="str">
        <f t="shared" si="25"/>
        <v/>
      </c>
      <c r="H113" s="794">
        <f t="shared" si="25"/>
        <v>0</v>
      </c>
      <c r="I113" s="794">
        <f t="shared" si="25"/>
        <v>0</v>
      </c>
      <c r="J113" s="794">
        <f t="shared" si="25"/>
        <v>0</v>
      </c>
    </row>
    <row r="114" spans="1:10" s="781" customFormat="1">
      <c r="A114" s="143"/>
      <c r="B114" s="787" t="str">
        <f>IF('Input-IS Y1'!B114="","",'Input-IS Y1'!B114)</f>
        <v/>
      </c>
      <c r="C114" s="791"/>
      <c r="D114" s="794" t="str">
        <f t="shared" si="25"/>
        <v/>
      </c>
      <c r="E114" s="794" t="str">
        <f t="shared" si="25"/>
        <v/>
      </c>
      <c r="F114" s="794" t="str">
        <f t="shared" si="25"/>
        <v/>
      </c>
      <c r="G114" s="794" t="str">
        <f t="shared" si="25"/>
        <v/>
      </c>
      <c r="H114" s="794">
        <f t="shared" si="25"/>
        <v>0</v>
      </c>
      <c r="I114" s="794">
        <f t="shared" si="25"/>
        <v>0</v>
      </c>
      <c r="J114" s="794">
        <f t="shared" si="25"/>
        <v>0</v>
      </c>
    </row>
    <row r="115" spans="1:10" s="781" customFormat="1">
      <c r="A115" s="143"/>
      <c r="B115" s="787" t="str">
        <f>IF('Input-IS Y1'!B115="","",'Input-IS Y1'!B115)</f>
        <v/>
      </c>
      <c r="C115" s="791"/>
      <c r="D115" s="794" t="str">
        <f t="shared" si="25"/>
        <v/>
      </c>
      <c r="E115" s="794" t="str">
        <f t="shared" si="25"/>
        <v/>
      </c>
      <c r="F115" s="794" t="str">
        <f t="shared" si="25"/>
        <v/>
      </c>
      <c r="G115" s="794" t="str">
        <f t="shared" si="25"/>
        <v/>
      </c>
      <c r="H115" s="794">
        <f t="shared" si="25"/>
        <v>0</v>
      </c>
      <c r="I115" s="794">
        <f t="shared" si="25"/>
        <v>0</v>
      </c>
      <c r="J115" s="794">
        <f t="shared" si="25"/>
        <v>0</v>
      </c>
    </row>
    <row r="116" spans="1:10" s="781" customFormat="1">
      <c r="A116" s="143"/>
      <c r="B116" s="787" t="str">
        <f>IF('Input-IS Y1'!B116="","",'Input-IS Y1'!B116)</f>
        <v/>
      </c>
      <c r="C116" s="791"/>
      <c r="D116" s="794" t="str">
        <f t="shared" si="25"/>
        <v/>
      </c>
      <c r="E116" s="794" t="str">
        <f t="shared" si="25"/>
        <v/>
      </c>
      <c r="F116" s="794" t="str">
        <f t="shared" si="25"/>
        <v/>
      </c>
      <c r="G116" s="794" t="str">
        <f t="shared" si="25"/>
        <v/>
      </c>
      <c r="H116" s="794">
        <f t="shared" si="25"/>
        <v>0</v>
      </c>
      <c r="I116" s="794">
        <f t="shared" si="25"/>
        <v>0</v>
      </c>
      <c r="J116" s="794">
        <f t="shared" si="25"/>
        <v>0</v>
      </c>
    </row>
    <row r="117" spans="1:10">
      <c r="A117" s="143">
        <f>A106+1</f>
        <v>35</v>
      </c>
      <c r="B117" s="787" t="str">
        <f>IF('Input-IS Y1'!B117="","",'Input-IS Y1'!B117)</f>
        <v/>
      </c>
      <c r="C117" s="567"/>
      <c r="D117" s="794" t="str">
        <f t="shared" si="25"/>
        <v/>
      </c>
      <c r="E117" s="794" t="str">
        <f t="shared" si="25"/>
        <v/>
      </c>
      <c r="F117" s="794" t="str">
        <f t="shared" si="25"/>
        <v/>
      </c>
      <c r="G117" s="794" t="str">
        <f t="shared" si="25"/>
        <v/>
      </c>
      <c r="H117" s="794">
        <f t="shared" si="25"/>
        <v>0</v>
      </c>
      <c r="I117" s="794">
        <f t="shared" si="25"/>
        <v>0</v>
      </c>
      <c r="J117" s="794">
        <f t="shared" si="25"/>
        <v>0</v>
      </c>
    </row>
    <row r="118" spans="1:10">
      <c r="A118" s="143">
        <f>A117+1</f>
        <v>36</v>
      </c>
      <c r="B118" s="409" t="str">
        <f>IF(Setup!C17="","",Setup!C17)</f>
        <v>Interest/Investment Income</v>
      </c>
      <c r="C118" s="568">
        <f t="shared" ref="C118:J118" si="26">SUM(C119:C126)</f>
        <v>0</v>
      </c>
      <c r="D118" s="579">
        <f t="shared" si="26"/>
        <v>0</v>
      </c>
      <c r="E118" s="579">
        <f t="shared" si="26"/>
        <v>0</v>
      </c>
      <c r="F118" s="579">
        <f t="shared" si="26"/>
        <v>0</v>
      </c>
      <c r="G118" s="579">
        <f t="shared" si="26"/>
        <v>0</v>
      </c>
      <c r="H118" s="579">
        <f t="shared" si="26"/>
        <v>0</v>
      </c>
      <c r="I118" s="579">
        <f t="shared" si="26"/>
        <v>0</v>
      </c>
      <c r="J118" s="579">
        <f t="shared" si="26"/>
        <v>0</v>
      </c>
    </row>
    <row r="119" spans="1:10">
      <c r="A119" s="143">
        <f t="shared" si="10"/>
        <v>37</v>
      </c>
      <c r="B119" s="398" t="str">
        <f>IF('Input-IS Y1'!B119="","",'Input-IS Y1'!B119)</f>
        <v xml:space="preserve">Interest   </v>
      </c>
      <c r="C119" s="567"/>
      <c r="D119" s="571" t="str">
        <f>IF(ISERROR(D$10*$C119),"",(D$10*$C119))</f>
        <v/>
      </c>
      <c r="E119" s="571" t="str">
        <f t="shared" ref="E119:J126" si="27">IF(ISERROR(E$10*$C119),"",(E$10*$C119))</f>
        <v/>
      </c>
      <c r="F119" s="571" t="str">
        <f t="shared" si="27"/>
        <v/>
      </c>
      <c r="G119" s="571" t="str">
        <f t="shared" si="27"/>
        <v/>
      </c>
      <c r="H119" s="571">
        <f t="shared" si="27"/>
        <v>0</v>
      </c>
      <c r="I119" s="571">
        <f t="shared" si="27"/>
        <v>0</v>
      </c>
      <c r="J119" s="571">
        <f t="shared" si="27"/>
        <v>0</v>
      </c>
    </row>
    <row r="120" spans="1:10" s="781" customFormat="1">
      <c r="A120" s="143"/>
      <c r="B120" s="787" t="str">
        <f>IF('Input-IS Y1'!B120="","",'Input-IS Y1'!B120)</f>
        <v>Dividends</v>
      </c>
      <c r="C120" s="791"/>
      <c r="D120" s="794" t="str">
        <f t="shared" ref="D120:D126" si="28">IF(ISERROR(D$10*$C120),"",(D$10*$C120))</f>
        <v/>
      </c>
      <c r="E120" s="794" t="str">
        <f t="shared" si="27"/>
        <v/>
      </c>
      <c r="F120" s="794" t="str">
        <f t="shared" si="27"/>
        <v/>
      </c>
      <c r="G120" s="794" t="str">
        <f t="shared" si="27"/>
        <v/>
      </c>
      <c r="H120" s="794">
        <f t="shared" si="27"/>
        <v>0</v>
      </c>
      <c r="I120" s="794">
        <f t="shared" si="27"/>
        <v>0</v>
      </c>
      <c r="J120" s="794">
        <f t="shared" si="27"/>
        <v>0</v>
      </c>
    </row>
    <row r="121" spans="1:10" s="781" customFormat="1">
      <c r="A121" s="143"/>
      <c r="B121" s="787" t="str">
        <f>IF('Input-IS Y1'!B121="","",'Input-IS Y1'!B121)</f>
        <v/>
      </c>
      <c r="C121" s="791"/>
      <c r="D121" s="794" t="str">
        <f t="shared" si="28"/>
        <v/>
      </c>
      <c r="E121" s="794" t="str">
        <f t="shared" si="27"/>
        <v/>
      </c>
      <c r="F121" s="794" t="str">
        <f t="shared" si="27"/>
        <v/>
      </c>
      <c r="G121" s="794" t="str">
        <f t="shared" si="27"/>
        <v/>
      </c>
      <c r="H121" s="794">
        <f t="shared" si="27"/>
        <v>0</v>
      </c>
      <c r="I121" s="794">
        <f t="shared" si="27"/>
        <v>0</v>
      </c>
      <c r="J121" s="794">
        <f t="shared" si="27"/>
        <v>0</v>
      </c>
    </row>
    <row r="122" spans="1:10" s="781" customFormat="1">
      <c r="A122" s="143"/>
      <c r="B122" s="787" t="str">
        <f>IF('Input-IS Y1'!B122="","",'Input-IS Y1'!B122)</f>
        <v/>
      </c>
      <c r="C122" s="791"/>
      <c r="D122" s="794" t="str">
        <f t="shared" si="28"/>
        <v/>
      </c>
      <c r="E122" s="794" t="str">
        <f t="shared" si="27"/>
        <v/>
      </c>
      <c r="F122" s="794" t="str">
        <f t="shared" si="27"/>
        <v/>
      </c>
      <c r="G122" s="794" t="str">
        <f t="shared" si="27"/>
        <v/>
      </c>
      <c r="H122" s="794">
        <f t="shared" si="27"/>
        <v>0</v>
      </c>
      <c r="I122" s="794">
        <f t="shared" si="27"/>
        <v>0</v>
      </c>
      <c r="J122" s="794">
        <f t="shared" si="27"/>
        <v>0</v>
      </c>
    </row>
    <row r="123" spans="1:10" s="781" customFormat="1">
      <c r="A123" s="143"/>
      <c r="B123" s="787" t="str">
        <f>IF('Input-IS Y1'!B123="","",'Input-IS Y1'!B123)</f>
        <v/>
      </c>
      <c r="C123" s="791"/>
      <c r="D123" s="794" t="str">
        <f t="shared" si="28"/>
        <v/>
      </c>
      <c r="E123" s="794" t="str">
        <f t="shared" si="27"/>
        <v/>
      </c>
      <c r="F123" s="794" t="str">
        <f t="shared" si="27"/>
        <v/>
      </c>
      <c r="G123" s="794" t="str">
        <f t="shared" si="27"/>
        <v/>
      </c>
      <c r="H123" s="794">
        <f t="shared" si="27"/>
        <v>0</v>
      </c>
      <c r="I123" s="794">
        <f t="shared" si="27"/>
        <v>0</v>
      </c>
      <c r="J123" s="794">
        <f t="shared" si="27"/>
        <v>0</v>
      </c>
    </row>
    <row r="124" spans="1:10" s="781" customFormat="1">
      <c r="A124" s="143"/>
      <c r="B124" s="787" t="str">
        <f>IF('Input-IS Y1'!B124="","",'Input-IS Y1'!B124)</f>
        <v/>
      </c>
      <c r="C124" s="791"/>
      <c r="D124" s="794" t="str">
        <f t="shared" si="28"/>
        <v/>
      </c>
      <c r="E124" s="794" t="str">
        <f t="shared" si="27"/>
        <v/>
      </c>
      <c r="F124" s="794" t="str">
        <f t="shared" si="27"/>
        <v/>
      </c>
      <c r="G124" s="794" t="str">
        <f t="shared" si="27"/>
        <v/>
      </c>
      <c r="H124" s="794">
        <f t="shared" si="27"/>
        <v>0</v>
      </c>
      <c r="I124" s="794">
        <f t="shared" si="27"/>
        <v>0</v>
      </c>
      <c r="J124" s="794">
        <f t="shared" si="27"/>
        <v>0</v>
      </c>
    </row>
    <row r="125" spans="1:10" s="781" customFormat="1">
      <c r="A125" s="143"/>
      <c r="B125" s="787" t="str">
        <f>IF('Input-IS Y1'!B125="","",'Input-IS Y1'!B125)</f>
        <v/>
      </c>
      <c r="C125" s="791"/>
      <c r="D125" s="794" t="str">
        <f t="shared" si="28"/>
        <v/>
      </c>
      <c r="E125" s="794" t="str">
        <f t="shared" si="27"/>
        <v/>
      </c>
      <c r="F125" s="794" t="str">
        <f t="shared" si="27"/>
        <v/>
      </c>
      <c r="G125" s="794" t="str">
        <f t="shared" si="27"/>
        <v/>
      </c>
      <c r="H125" s="794">
        <f t="shared" si="27"/>
        <v>0</v>
      </c>
      <c r="I125" s="794">
        <f t="shared" si="27"/>
        <v>0</v>
      </c>
      <c r="J125" s="794">
        <f t="shared" si="27"/>
        <v>0</v>
      </c>
    </row>
    <row r="126" spans="1:10">
      <c r="A126" s="143">
        <f>A119+1</f>
        <v>38</v>
      </c>
      <c r="B126" s="787" t="str">
        <f>IF('Input-IS Y1'!B126="","",'Input-IS Y1'!B126)</f>
        <v/>
      </c>
      <c r="C126" s="791"/>
      <c r="D126" s="794" t="str">
        <f t="shared" si="28"/>
        <v/>
      </c>
      <c r="E126" s="794" t="str">
        <f t="shared" si="27"/>
        <v/>
      </c>
      <c r="F126" s="794" t="str">
        <f t="shared" si="27"/>
        <v/>
      </c>
      <c r="G126" s="794" t="str">
        <f t="shared" si="27"/>
        <v/>
      </c>
      <c r="H126" s="794">
        <f t="shared" si="27"/>
        <v>0</v>
      </c>
      <c r="I126" s="794">
        <f t="shared" si="27"/>
        <v>0</v>
      </c>
      <c r="J126" s="794">
        <f t="shared" si="27"/>
        <v>0</v>
      </c>
    </row>
    <row r="127" spans="1:10">
      <c r="A127" s="143">
        <f t="shared" si="10"/>
        <v>39</v>
      </c>
      <c r="B127" s="408" t="str">
        <f>IF(Setup!C18="","",Setup!C18)</f>
        <v/>
      </c>
      <c r="C127" s="568">
        <f>SUM(C128:C137)</f>
        <v>0</v>
      </c>
      <c r="D127" s="579">
        <f t="shared" ref="D127:J127" si="29">SUM(D128:D137)</f>
        <v>0</v>
      </c>
      <c r="E127" s="579">
        <f t="shared" si="29"/>
        <v>0</v>
      </c>
      <c r="F127" s="579">
        <f t="shared" si="29"/>
        <v>0</v>
      </c>
      <c r="G127" s="579">
        <f t="shared" si="29"/>
        <v>0</v>
      </c>
      <c r="H127" s="579">
        <f t="shared" si="29"/>
        <v>0</v>
      </c>
      <c r="I127" s="579">
        <f t="shared" si="29"/>
        <v>0</v>
      </c>
      <c r="J127" s="579">
        <f t="shared" si="29"/>
        <v>0</v>
      </c>
    </row>
    <row r="128" spans="1:10">
      <c r="A128" s="143">
        <f t="shared" si="10"/>
        <v>40</v>
      </c>
      <c r="B128" s="398" t="str">
        <f>IF('Input-IS Y1'!B128="","",'Input-IS Y1'!B128)</f>
        <v/>
      </c>
      <c r="C128" s="567"/>
      <c r="D128" s="571" t="str">
        <f>IF(ISERROR(D$10*$C128),"",(D$10*$C128))</f>
        <v/>
      </c>
      <c r="E128" s="571" t="str">
        <f t="shared" ref="E128:J137" si="30">IF(ISERROR(E$10*$C128),"",(E$10*$C128))</f>
        <v/>
      </c>
      <c r="F128" s="571" t="str">
        <f t="shared" si="30"/>
        <v/>
      </c>
      <c r="G128" s="571" t="str">
        <f t="shared" si="30"/>
        <v/>
      </c>
      <c r="H128" s="571">
        <f t="shared" si="30"/>
        <v>0</v>
      </c>
      <c r="I128" s="571">
        <f t="shared" si="30"/>
        <v>0</v>
      </c>
      <c r="J128" s="571">
        <f t="shared" si="30"/>
        <v>0</v>
      </c>
    </row>
    <row r="129" spans="1:10" s="781" customFormat="1">
      <c r="A129" s="143"/>
      <c r="B129" s="787" t="str">
        <f>IF('Input-IS Y1'!B129="","",'Input-IS Y1'!B129)</f>
        <v/>
      </c>
      <c r="C129" s="791"/>
      <c r="D129" s="794" t="str">
        <f t="shared" ref="D129:D137" si="31">IF(ISERROR(D$10*$C129),"",(D$10*$C129))</f>
        <v/>
      </c>
      <c r="E129" s="794" t="str">
        <f t="shared" si="30"/>
        <v/>
      </c>
      <c r="F129" s="794" t="str">
        <f t="shared" si="30"/>
        <v/>
      </c>
      <c r="G129" s="794" t="str">
        <f t="shared" si="30"/>
        <v/>
      </c>
      <c r="H129" s="794">
        <f t="shared" si="30"/>
        <v>0</v>
      </c>
      <c r="I129" s="794">
        <f t="shared" si="30"/>
        <v>0</v>
      </c>
      <c r="J129" s="794">
        <f t="shared" si="30"/>
        <v>0</v>
      </c>
    </row>
    <row r="130" spans="1:10" s="781" customFormat="1">
      <c r="A130" s="143"/>
      <c r="B130" s="787" t="str">
        <f>IF('Input-IS Y1'!B130="","",'Input-IS Y1'!B130)</f>
        <v/>
      </c>
      <c r="C130" s="791"/>
      <c r="D130" s="794" t="str">
        <f t="shared" si="31"/>
        <v/>
      </c>
      <c r="E130" s="794" t="str">
        <f t="shared" si="30"/>
        <v/>
      </c>
      <c r="F130" s="794" t="str">
        <f t="shared" si="30"/>
        <v/>
      </c>
      <c r="G130" s="794" t="str">
        <f t="shared" si="30"/>
        <v/>
      </c>
      <c r="H130" s="794">
        <f t="shared" si="30"/>
        <v>0</v>
      </c>
      <c r="I130" s="794">
        <f t="shared" si="30"/>
        <v>0</v>
      </c>
      <c r="J130" s="794">
        <f t="shared" si="30"/>
        <v>0</v>
      </c>
    </row>
    <row r="131" spans="1:10" s="781" customFormat="1">
      <c r="A131" s="143"/>
      <c r="B131" s="787" t="str">
        <f>IF('Input-IS Y1'!B131="","",'Input-IS Y1'!B131)</f>
        <v/>
      </c>
      <c r="C131" s="791"/>
      <c r="D131" s="794" t="str">
        <f t="shared" si="31"/>
        <v/>
      </c>
      <c r="E131" s="794" t="str">
        <f t="shared" si="30"/>
        <v/>
      </c>
      <c r="F131" s="794" t="str">
        <f t="shared" si="30"/>
        <v/>
      </c>
      <c r="G131" s="794" t="str">
        <f t="shared" si="30"/>
        <v/>
      </c>
      <c r="H131" s="794">
        <f t="shared" si="30"/>
        <v>0</v>
      </c>
      <c r="I131" s="794">
        <f t="shared" si="30"/>
        <v>0</v>
      </c>
      <c r="J131" s="794">
        <f t="shared" si="30"/>
        <v>0</v>
      </c>
    </row>
    <row r="132" spans="1:10" s="781" customFormat="1">
      <c r="A132" s="143"/>
      <c r="B132" s="787" t="str">
        <f>IF('Input-IS Y1'!B132="","",'Input-IS Y1'!B132)</f>
        <v/>
      </c>
      <c r="C132" s="791"/>
      <c r="D132" s="794" t="str">
        <f t="shared" si="31"/>
        <v/>
      </c>
      <c r="E132" s="794" t="str">
        <f t="shared" si="30"/>
        <v/>
      </c>
      <c r="F132" s="794" t="str">
        <f t="shared" si="30"/>
        <v/>
      </c>
      <c r="G132" s="794" t="str">
        <f t="shared" si="30"/>
        <v/>
      </c>
      <c r="H132" s="794">
        <f t="shared" si="30"/>
        <v>0</v>
      </c>
      <c r="I132" s="794">
        <f t="shared" si="30"/>
        <v>0</v>
      </c>
      <c r="J132" s="794">
        <f t="shared" si="30"/>
        <v>0</v>
      </c>
    </row>
    <row r="133" spans="1:10" s="781" customFormat="1">
      <c r="A133" s="143"/>
      <c r="B133" s="787" t="str">
        <f>IF('Input-IS Y1'!B133="","",'Input-IS Y1'!B133)</f>
        <v/>
      </c>
      <c r="C133" s="791"/>
      <c r="D133" s="794" t="str">
        <f t="shared" si="31"/>
        <v/>
      </c>
      <c r="E133" s="794" t="str">
        <f t="shared" si="30"/>
        <v/>
      </c>
      <c r="F133" s="794" t="str">
        <f t="shared" si="30"/>
        <v/>
      </c>
      <c r="G133" s="794" t="str">
        <f t="shared" si="30"/>
        <v/>
      </c>
      <c r="H133" s="794">
        <f t="shared" si="30"/>
        <v>0</v>
      </c>
      <c r="I133" s="794">
        <f t="shared" si="30"/>
        <v>0</v>
      </c>
      <c r="J133" s="794">
        <f t="shared" si="30"/>
        <v>0</v>
      </c>
    </row>
    <row r="134" spans="1:10" s="781" customFormat="1">
      <c r="A134" s="143"/>
      <c r="B134" s="787" t="str">
        <f>IF('Input-IS Y1'!B134="","",'Input-IS Y1'!B134)</f>
        <v/>
      </c>
      <c r="C134" s="791"/>
      <c r="D134" s="794" t="str">
        <f t="shared" si="31"/>
        <v/>
      </c>
      <c r="E134" s="794" t="str">
        <f t="shared" si="30"/>
        <v/>
      </c>
      <c r="F134" s="794" t="str">
        <f t="shared" si="30"/>
        <v/>
      </c>
      <c r="G134" s="794" t="str">
        <f t="shared" si="30"/>
        <v/>
      </c>
      <c r="H134" s="794">
        <f t="shared" si="30"/>
        <v>0</v>
      </c>
      <c r="I134" s="794">
        <f t="shared" si="30"/>
        <v>0</v>
      </c>
      <c r="J134" s="794">
        <f t="shared" si="30"/>
        <v>0</v>
      </c>
    </row>
    <row r="135" spans="1:10" s="781" customFormat="1">
      <c r="A135" s="143"/>
      <c r="B135" s="787" t="str">
        <f>IF('Input-IS Y1'!B135="","",'Input-IS Y1'!B135)</f>
        <v/>
      </c>
      <c r="C135" s="791"/>
      <c r="D135" s="794" t="str">
        <f t="shared" si="31"/>
        <v/>
      </c>
      <c r="E135" s="794" t="str">
        <f t="shared" si="30"/>
        <v/>
      </c>
      <c r="F135" s="794" t="str">
        <f t="shared" si="30"/>
        <v/>
      </c>
      <c r="G135" s="794" t="str">
        <f t="shared" si="30"/>
        <v/>
      </c>
      <c r="H135" s="794">
        <f t="shared" si="30"/>
        <v>0</v>
      </c>
      <c r="I135" s="794">
        <f t="shared" si="30"/>
        <v>0</v>
      </c>
      <c r="J135" s="794">
        <f t="shared" si="30"/>
        <v>0</v>
      </c>
    </row>
    <row r="136" spans="1:10" s="781" customFormat="1">
      <c r="A136" s="143"/>
      <c r="B136" s="787" t="str">
        <f>IF('Input-IS Y1'!B136="","",'Input-IS Y1'!B136)</f>
        <v/>
      </c>
      <c r="C136" s="791"/>
      <c r="D136" s="794" t="str">
        <f t="shared" si="31"/>
        <v/>
      </c>
      <c r="E136" s="794" t="str">
        <f t="shared" si="30"/>
        <v/>
      </c>
      <c r="F136" s="794" t="str">
        <f t="shared" si="30"/>
        <v/>
      </c>
      <c r="G136" s="794" t="str">
        <f t="shared" si="30"/>
        <v/>
      </c>
      <c r="H136" s="794">
        <f t="shared" si="30"/>
        <v>0</v>
      </c>
      <c r="I136" s="794">
        <f t="shared" si="30"/>
        <v>0</v>
      </c>
      <c r="J136" s="794">
        <f t="shared" si="30"/>
        <v>0</v>
      </c>
    </row>
    <row r="137" spans="1:10">
      <c r="A137" s="143">
        <f>A128+1</f>
        <v>41</v>
      </c>
      <c r="B137" s="787" t="str">
        <f>IF('Input-IS Y1'!B137="","",'Input-IS Y1'!B137)</f>
        <v/>
      </c>
      <c r="C137" s="791"/>
      <c r="D137" s="794" t="str">
        <f t="shared" si="31"/>
        <v/>
      </c>
      <c r="E137" s="794" t="str">
        <f t="shared" si="30"/>
        <v/>
      </c>
      <c r="F137" s="794" t="str">
        <f t="shared" si="30"/>
        <v/>
      </c>
      <c r="G137" s="794" t="str">
        <f t="shared" si="30"/>
        <v/>
      </c>
      <c r="H137" s="794">
        <f t="shared" si="30"/>
        <v>0</v>
      </c>
      <c r="I137" s="794">
        <f t="shared" si="30"/>
        <v>0</v>
      </c>
      <c r="J137" s="794">
        <f t="shared" si="30"/>
        <v>0</v>
      </c>
    </row>
    <row r="138" spans="1:10">
      <c r="A138" s="143">
        <f t="shared" si="10"/>
        <v>42</v>
      </c>
      <c r="B138" s="408" t="str">
        <f>IF(Setup!C19="","",Setup!C19)</f>
        <v/>
      </c>
      <c r="C138" s="568">
        <f>SUM(C139:C148)</f>
        <v>0</v>
      </c>
      <c r="D138" s="579">
        <f t="shared" ref="D138:J138" si="32">SUM(D139:D148)</f>
        <v>0</v>
      </c>
      <c r="E138" s="579">
        <f t="shared" si="32"/>
        <v>0</v>
      </c>
      <c r="F138" s="579">
        <f t="shared" si="32"/>
        <v>0</v>
      </c>
      <c r="G138" s="579">
        <f t="shared" si="32"/>
        <v>0</v>
      </c>
      <c r="H138" s="579">
        <f t="shared" si="32"/>
        <v>0</v>
      </c>
      <c r="I138" s="579">
        <f t="shared" si="32"/>
        <v>0</v>
      </c>
      <c r="J138" s="579">
        <f t="shared" si="32"/>
        <v>0</v>
      </c>
    </row>
    <row r="139" spans="1:10">
      <c r="A139" s="143">
        <f t="shared" si="10"/>
        <v>43</v>
      </c>
      <c r="B139" s="398" t="str">
        <f>IF('Input-IS Y1'!B139="","",'Input-IS Y1'!B139)</f>
        <v/>
      </c>
      <c r="C139" s="567"/>
      <c r="D139" s="571" t="str">
        <f>IF(ISERROR(D$10*$C139),"",(D$10*$C139))</f>
        <v/>
      </c>
      <c r="E139" s="571" t="str">
        <f t="shared" ref="E139:J148" si="33">IF(ISERROR(E$10*$C139),"",(E$10*$C139))</f>
        <v/>
      </c>
      <c r="F139" s="571" t="str">
        <f t="shared" si="33"/>
        <v/>
      </c>
      <c r="G139" s="571" t="str">
        <f t="shared" si="33"/>
        <v/>
      </c>
      <c r="H139" s="571">
        <f t="shared" si="33"/>
        <v>0</v>
      </c>
      <c r="I139" s="571">
        <f t="shared" si="33"/>
        <v>0</v>
      </c>
      <c r="J139" s="571">
        <f t="shared" si="33"/>
        <v>0</v>
      </c>
    </row>
    <row r="140" spans="1:10" s="781" customFormat="1">
      <c r="A140" s="143"/>
      <c r="B140" s="787" t="str">
        <f>IF('Input-IS Y1'!B140="","",'Input-IS Y1'!B140)</f>
        <v/>
      </c>
      <c r="C140" s="791"/>
      <c r="D140" s="794" t="str">
        <f t="shared" ref="D140:D148" si="34">IF(ISERROR(D$10*$C140),"",(D$10*$C140))</f>
        <v/>
      </c>
      <c r="E140" s="794" t="str">
        <f t="shared" si="33"/>
        <v/>
      </c>
      <c r="F140" s="794" t="str">
        <f t="shared" si="33"/>
        <v/>
      </c>
      <c r="G140" s="794" t="str">
        <f t="shared" si="33"/>
        <v/>
      </c>
      <c r="H140" s="794">
        <f t="shared" si="33"/>
        <v>0</v>
      </c>
      <c r="I140" s="794">
        <f t="shared" si="33"/>
        <v>0</v>
      </c>
      <c r="J140" s="794">
        <f t="shared" si="33"/>
        <v>0</v>
      </c>
    </row>
    <row r="141" spans="1:10" s="781" customFormat="1">
      <c r="A141" s="143"/>
      <c r="B141" s="787" t="str">
        <f>IF('Input-IS Y1'!B141="","",'Input-IS Y1'!B141)</f>
        <v/>
      </c>
      <c r="C141" s="791"/>
      <c r="D141" s="794" t="str">
        <f t="shared" si="34"/>
        <v/>
      </c>
      <c r="E141" s="794" t="str">
        <f t="shared" si="33"/>
        <v/>
      </c>
      <c r="F141" s="794" t="str">
        <f t="shared" si="33"/>
        <v/>
      </c>
      <c r="G141" s="794" t="str">
        <f t="shared" si="33"/>
        <v/>
      </c>
      <c r="H141" s="794">
        <f t="shared" si="33"/>
        <v>0</v>
      </c>
      <c r="I141" s="794">
        <f t="shared" si="33"/>
        <v>0</v>
      </c>
      <c r="J141" s="794">
        <f t="shared" si="33"/>
        <v>0</v>
      </c>
    </row>
    <row r="142" spans="1:10" s="781" customFormat="1">
      <c r="A142" s="143"/>
      <c r="B142" s="787" t="str">
        <f>IF('Input-IS Y1'!B142="","",'Input-IS Y1'!B142)</f>
        <v/>
      </c>
      <c r="C142" s="791"/>
      <c r="D142" s="794" t="str">
        <f t="shared" si="34"/>
        <v/>
      </c>
      <c r="E142" s="794" t="str">
        <f t="shared" si="33"/>
        <v/>
      </c>
      <c r="F142" s="794" t="str">
        <f t="shared" si="33"/>
        <v/>
      </c>
      <c r="G142" s="794" t="str">
        <f t="shared" si="33"/>
        <v/>
      </c>
      <c r="H142" s="794">
        <f t="shared" si="33"/>
        <v>0</v>
      </c>
      <c r="I142" s="794">
        <f t="shared" si="33"/>
        <v>0</v>
      </c>
      <c r="J142" s="794">
        <f t="shared" si="33"/>
        <v>0</v>
      </c>
    </row>
    <row r="143" spans="1:10" s="781" customFormat="1">
      <c r="A143" s="143"/>
      <c r="B143" s="787" t="str">
        <f>IF('Input-IS Y1'!B143="","",'Input-IS Y1'!B143)</f>
        <v/>
      </c>
      <c r="C143" s="791"/>
      <c r="D143" s="794" t="str">
        <f t="shared" si="34"/>
        <v/>
      </c>
      <c r="E143" s="794" t="str">
        <f t="shared" si="33"/>
        <v/>
      </c>
      <c r="F143" s="794" t="str">
        <f t="shared" si="33"/>
        <v/>
      </c>
      <c r="G143" s="794" t="str">
        <f t="shared" si="33"/>
        <v/>
      </c>
      <c r="H143" s="794">
        <f t="shared" si="33"/>
        <v>0</v>
      </c>
      <c r="I143" s="794">
        <f t="shared" si="33"/>
        <v>0</v>
      </c>
      <c r="J143" s="794">
        <f t="shared" si="33"/>
        <v>0</v>
      </c>
    </row>
    <row r="144" spans="1:10" s="781" customFormat="1">
      <c r="A144" s="143"/>
      <c r="B144" s="787" t="str">
        <f>IF('Input-IS Y1'!B144="","",'Input-IS Y1'!B144)</f>
        <v/>
      </c>
      <c r="C144" s="791"/>
      <c r="D144" s="794" t="str">
        <f t="shared" si="34"/>
        <v/>
      </c>
      <c r="E144" s="794" t="str">
        <f t="shared" si="33"/>
        <v/>
      </c>
      <c r="F144" s="794" t="str">
        <f t="shared" si="33"/>
        <v/>
      </c>
      <c r="G144" s="794" t="str">
        <f t="shared" si="33"/>
        <v/>
      </c>
      <c r="H144" s="794">
        <f t="shared" si="33"/>
        <v>0</v>
      </c>
      <c r="I144" s="794">
        <f t="shared" si="33"/>
        <v>0</v>
      </c>
      <c r="J144" s="794">
        <f t="shared" si="33"/>
        <v>0</v>
      </c>
    </row>
    <row r="145" spans="1:10" s="781" customFormat="1">
      <c r="A145" s="143"/>
      <c r="B145" s="787" t="str">
        <f>IF('Input-IS Y1'!B145="","",'Input-IS Y1'!B145)</f>
        <v/>
      </c>
      <c r="C145" s="791"/>
      <c r="D145" s="794" t="str">
        <f t="shared" si="34"/>
        <v/>
      </c>
      <c r="E145" s="794" t="str">
        <f t="shared" si="33"/>
        <v/>
      </c>
      <c r="F145" s="794" t="str">
        <f t="shared" si="33"/>
        <v/>
      </c>
      <c r="G145" s="794" t="str">
        <f t="shared" si="33"/>
        <v/>
      </c>
      <c r="H145" s="794">
        <f t="shared" si="33"/>
        <v>0</v>
      </c>
      <c r="I145" s="794">
        <f t="shared" si="33"/>
        <v>0</v>
      </c>
      <c r="J145" s="794">
        <f t="shared" si="33"/>
        <v>0</v>
      </c>
    </row>
    <row r="146" spans="1:10" s="781" customFormat="1">
      <c r="A146" s="143"/>
      <c r="B146" s="787" t="str">
        <f>IF('Input-IS Y1'!B146="","",'Input-IS Y1'!B146)</f>
        <v/>
      </c>
      <c r="C146" s="791"/>
      <c r="D146" s="794" t="str">
        <f t="shared" si="34"/>
        <v/>
      </c>
      <c r="E146" s="794" t="str">
        <f t="shared" si="33"/>
        <v/>
      </c>
      <c r="F146" s="794" t="str">
        <f t="shared" si="33"/>
        <v/>
      </c>
      <c r="G146" s="794" t="str">
        <f t="shared" si="33"/>
        <v/>
      </c>
      <c r="H146" s="794">
        <f t="shared" si="33"/>
        <v>0</v>
      </c>
      <c r="I146" s="794">
        <f t="shared" si="33"/>
        <v>0</v>
      </c>
      <c r="J146" s="794">
        <f t="shared" si="33"/>
        <v>0</v>
      </c>
    </row>
    <row r="147" spans="1:10" s="781" customFormat="1">
      <c r="A147" s="143"/>
      <c r="B147" s="787" t="str">
        <f>IF('Input-IS Y1'!B147="","",'Input-IS Y1'!B147)</f>
        <v/>
      </c>
      <c r="C147" s="791"/>
      <c r="D147" s="794" t="str">
        <f t="shared" si="34"/>
        <v/>
      </c>
      <c r="E147" s="794" t="str">
        <f t="shared" si="33"/>
        <v/>
      </c>
      <c r="F147" s="794" t="str">
        <f t="shared" si="33"/>
        <v/>
      </c>
      <c r="G147" s="794" t="str">
        <f t="shared" si="33"/>
        <v/>
      </c>
      <c r="H147" s="794">
        <f t="shared" si="33"/>
        <v>0</v>
      </c>
      <c r="I147" s="794">
        <f t="shared" si="33"/>
        <v>0</v>
      </c>
      <c r="J147" s="794">
        <f t="shared" si="33"/>
        <v>0</v>
      </c>
    </row>
    <row r="148" spans="1:10">
      <c r="A148" s="143">
        <f>A139+1</f>
        <v>44</v>
      </c>
      <c r="B148" s="787" t="str">
        <f>IF('Input-IS Y1'!B148="","",'Input-IS Y1'!B148)</f>
        <v/>
      </c>
      <c r="C148" s="791"/>
      <c r="D148" s="794" t="str">
        <f t="shared" si="34"/>
        <v/>
      </c>
      <c r="E148" s="794" t="str">
        <f t="shared" si="33"/>
        <v/>
      </c>
      <c r="F148" s="794" t="str">
        <f t="shared" si="33"/>
        <v/>
      </c>
      <c r="G148" s="794" t="str">
        <f t="shared" si="33"/>
        <v/>
      </c>
      <c r="H148" s="794">
        <f t="shared" si="33"/>
        <v>0</v>
      </c>
      <c r="I148" s="794">
        <f t="shared" si="33"/>
        <v>0</v>
      </c>
      <c r="J148" s="794">
        <f t="shared" si="33"/>
        <v>0</v>
      </c>
    </row>
    <row r="149" spans="1:10" ht="13.5" thickBot="1">
      <c r="A149" s="143">
        <f t="shared" si="10"/>
        <v>45</v>
      </c>
      <c r="B149" s="213" t="s">
        <v>19</v>
      </c>
      <c r="C149" s="580">
        <f t="shared" ref="C149:J149" si="35">IF(ISERROR(C104+C83),"",(C104+C83))</f>
        <v>0</v>
      </c>
      <c r="D149" s="600">
        <f t="shared" si="35"/>
        <v>0</v>
      </c>
      <c r="E149" s="600">
        <f t="shared" si="35"/>
        <v>0</v>
      </c>
      <c r="F149" s="600">
        <f t="shared" si="35"/>
        <v>0</v>
      </c>
      <c r="G149" s="600">
        <f t="shared" si="35"/>
        <v>0</v>
      </c>
      <c r="H149" s="600">
        <f t="shared" si="35"/>
        <v>0</v>
      </c>
      <c r="I149" s="600">
        <f t="shared" si="35"/>
        <v>0</v>
      </c>
      <c r="J149" s="600">
        <f t="shared" si="35"/>
        <v>0</v>
      </c>
    </row>
    <row r="150" spans="1:10" ht="13.5" thickBot="1">
      <c r="A150" s="143">
        <f t="shared" si="10"/>
        <v>46</v>
      </c>
      <c r="B150" s="173" t="s">
        <v>7</v>
      </c>
      <c r="C150" s="581">
        <f t="shared" ref="C150:J150" si="36">IF(ISERROR(SUM(C81+C149)),"",(C81+C149))</f>
        <v>0</v>
      </c>
      <c r="D150" s="601">
        <f t="shared" si="36"/>
        <v>0</v>
      </c>
      <c r="E150" s="601">
        <f t="shared" si="36"/>
        <v>0</v>
      </c>
      <c r="F150" s="601">
        <f t="shared" si="36"/>
        <v>0</v>
      </c>
      <c r="G150" s="601">
        <f t="shared" si="36"/>
        <v>0</v>
      </c>
      <c r="H150" s="601">
        <f t="shared" si="36"/>
        <v>0</v>
      </c>
      <c r="I150" s="601">
        <f t="shared" si="36"/>
        <v>0</v>
      </c>
      <c r="J150" s="602">
        <f t="shared" si="36"/>
        <v>0</v>
      </c>
    </row>
    <row r="151" spans="1:10" ht="6" customHeight="1">
      <c r="D151" s="405"/>
      <c r="E151" s="405"/>
      <c r="F151" s="405"/>
      <c r="G151" s="405"/>
      <c r="H151" s="405"/>
      <c r="I151" s="405"/>
      <c r="J151" s="405"/>
    </row>
    <row r="152" spans="1:10" ht="13.5" thickBot="1">
      <c r="A152" s="143">
        <v>1</v>
      </c>
      <c r="B152" s="212"/>
      <c r="C152" s="91" t="str">
        <f t="shared" ref="C152:J152" si="37">IF(C29="","",C29)</f>
        <v>Total</v>
      </c>
      <c r="D152" s="406" t="str">
        <f t="shared" si="37"/>
        <v>Training</v>
      </c>
      <c r="E152" s="406" t="str">
        <f t="shared" si="37"/>
        <v>Conference</v>
      </c>
      <c r="F152" s="406" t="str">
        <f t="shared" si="37"/>
        <v>Research</v>
      </c>
      <c r="G152" s="406" t="str">
        <f t="shared" si="37"/>
        <v>Publications</v>
      </c>
      <c r="H152" s="406" t="str">
        <f t="shared" si="37"/>
        <v/>
      </c>
      <c r="I152" s="406" t="str">
        <f t="shared" si="37"/>
        <v/>
      </c>
      <c r="J152" s="406" t="str">
        <f t="shared" si="37"/>
        <v/>
      </c>
    </row>
    <row r="153" spans="1:10">
      <c r="A153" s="143">
        <f>A152+1</f>
        <v>2</v>
      </c>
      <c r="B153" s="214" t="s">
        <v>22</v>
      </c>
      <c r="C153" s="12"/>
      <c r="D153" s="407"/>
      <c r="E153" s="407"/>
      <c r="F153" s="407"/>
      <c r="G153" s="407"/>
      <c r="H153" s="407"/>
      <c r="I153" s="407"/>
      <c r="J153" s="407"/>
    </row>
    <row r="154" spans="1:10" s="20" customFormat="1">
      <c r="A154" s="143">
        <f t="shared" ref="A154:A256" si="38">A153+1</f>
        <v>3</v>
      </c>
      <c r="B154" s="215" t="s">
        <v>10</v>
      </c>
      <c r="C154" s="797">
        <f>SUM(C155:C204)</f>
        <v>0</v>
      </c>
      <c r="D154" s="797">
        <f t="shared" ref="D154:J154" si="39">SUM(D155:D204)</f>
        <v>0</v>
      </c>
      <c r="E154" s="797">
        <f t="shared" si="39"/>
        <v>0</v>
      </c>
      <c r="F154" s="797">
        <f t="shared" si="39"/>
        <v>0</v>
      </c>
      <c r="G154" s="797">
        <f t="shared" si="39"/>
        <v>0</v>
      </c>
      <c r="H154" s="797">
        <f t="shared" si="39"/>
        <v>0</v>
      </c>
      <c r="I154" s="797">
        <f t="shared" si="39"/>
        <v>0</v>
      </c>
      <c r="J154" s="797">
        <f t="shared" si="39"/>
        <v>0</v>
      </c>
    </row>
    <row r="155" spans="1:10">
      <c r="A155" s="143">
        <f t="shared" si="38"/>
        <v>4</v>
      </c>
      <c r="B155" s="313" t="str">
        <f>IF('Input-IS Y1'!B155="","",'Input-IS Y1'!B155)</f>
        <v>Salaries/Wages/Benefits</v>
      </c>
      <c r="C155" s="568">
        <f>SUM(D155:J155)</f>
        <v>0</v>
      </c>
      <c r="D155" s="567"/>
      <c r="E155" s="567"/>
      <c r="F155" s="567"/>
      <c r="G155" s="567"/>
      <c r="H155" s="567"/>
      <c r="I155" s="567"/>
      <c r="J155" s="567"/>
    </row>
    <row r="156" spans="1:10">
      <c r="A156" s="143">
        <f t="shared" si="38"/>
        <v>5</v>
      </c>
      <c r="B156" s="786" t="str">
        <f>IF('Input-IS Y1'!B156="","",'Input-IS Y1'!B156)</f>
        <v>Professional Fees</v>
      </c>
      <c r="C156" s="792">
        <f t="shared" ref="C156:C204" si="40">SUM(D156:J156)</f>
        <v>0</v>
      </c>
      <c r="D156" s="567"/>
      <c r="E156" s="567"/>
      <c r="F156" s="567"/>
      <c r="G156" s="567"/>
      <c r="H156" s="567"/>
      <c r="I156" s="567"/>
      <c r="J156" s="567"/>
    </row>
    <row r="157" spans="1:10">
      <c r="A157" s="143">
        <f t="shared" si="38"/>
        <v>6</v>
      </c>
      <c r="B157" s="786" t="str">
        <f>IF('Input-IS Y1'!B157="","",'Input-IS Y1'!B157)</f>
        <v>Translation Fees</v>
      </c>
      <c r="C157" s="792">
        <f t="shared" si="40"/>
        <v>0</v>
      </c>
      <c r="D157" s="567"/>
      <c r="E157" s="567"/>
      <c r="F157" s="567"/>
      <c r="G157" s="567"/>
      <c r="H157" s="567"/>
      <c r="I157" s="567"/>
      <c r="J157" s="567"/>
    </row>
    <row r="158" spans="1:10">
      <c r="A158" s="143">
        <f t="shared" si="38"/>
        <v>7</v>
      </c>
      <c r="B158" s="786" t="str">
        <f>IF('Input-IS Y1'!B158="","",'Input-IS Y1'!B158)</f>
        <v>Meals &amp; Incidentals Expenses</v>
      </c>
      <c r="C158" s="792">
        <f t="shared" si="40"/>
        <v>0</v>
      </c>
      <c r="D158" s="567"/>
      <c r="E158" s="567"/>
      <c r="F158" s="567"/>
      <c r="G158" s="567"/>
      <c r="H158" s="567"/>
      <c r="I158" s="567"/>
      <c r="J158" s="567"/>
    </row>
    <row r="159" spans="1:10">
      <c r="A159" s="143">
        <f t="shared" si="38"/>
        <v>8</v>
      </c>
      <c r="B159" s="786" t="str">
        <f>IF('Input-IS Y1'!B159="","",'Input-IS Y1'!B159)</f>
        <v>Lodging</v>
      </c>
      <c r="C159" s="792">
        <f t="shared" si="40"/>
        <v>0</v>
      </c>
      <c r="D159" s="567"/>
      <c r="E159" s="567"/>
      <c r="F159" s="567"/>
      <c r="G159" s="567"/>
      <c r="H159" s="567"/>
      <c r="I159" s="567"/>
      <c r="J159" s="567"/>
    </row>
    <row r="160" spans="1:10">
      <c r="A160" s="143">
        <f t="shared" si="38"/>
        <v>9</v>
      </c>
      <c r="B160" s="786" t="str">
        <f>IF('Input-IS Y1'!B160="","",'Input-IS Y1'!B160)</f>
        <v>Fares/Tickets</v>
      </c>
      <c r="C160" s="792">
        <f t="shared" si="40"/>
        <v>0</v>
      </c>
      <c r="D160" s="567"/>
      <c r="E160" s="567"/>
      <c r="F160" s="567"/>
      <c r="G160" s="567"/>
      <c r="H160" s="567"/>
      <c r="I160" s="567"/>
      <c r="J160" s="567"/>
    </row>
    <row r="161" spans="1:10">
      <c r="A161" s="143">
        <f t="shared" si="38"/>
        <v>10</v>
      </c>
      <c r="B161" s="786" t="str">
        <f>IF('Input-IS Y1'!B161="","",'Input-IS Y1'!B161)</f>
        <v>Awards (Conference, Training etc.)</v>
      </c>
      <c r="C161" s="792">
        <f t="shared" si="40"/>
        <v>0</v>
      </c>
      <c r="D161" s="567"/>
      <c r="E161" s="567"/>
      <c r="F161" s="567"/>
      <c r="G161" s="567"/>
      <c r="H161" s="567"/>
      <c r="I161" s="567"/>
      <c r="J161" s="567"/>
    </row>
    <row r="162" spans="1:10">
      <c r="A162" s="143">
        <f t="shared" si="38"/>
        <v>11</v>
      </c>
      <c r="B162" s="786" t="str">
        <f>IF('Input-IS Y1'!B162="","",'Input-IS Y1'!B162)</f>
        <v>Printing/Copying</v>
      </c>
      <c r="C162" s="792">
        <f t="shared" si="40"/>
        <v>0</v>
      </c>
      <c r="D162" s="567"/>
      <c r="E162" s="567"/>
      <c r="F162" s="567"/>
      <c r="G162" s="567"/>
      <c r="H162" s="567"/>
      <c r="I162" s="567"/>
      <c r="J162" s="567"/>
    </row>
    <row r="163" spans="1:10">
      <c r="A163" s="143">
        <f t="shared" si="38"/>
        <v>12</v>
      </c>
      <c r="B163" s="786" t="str">
        <f>IF('Input-IS Y1'!B163="","",'Input-IS Y1'!B163)</f>
        <v>Equipment Rental/Maintenance</v>
      </c>
      <c r="C163" s="792">
        <f t="shared" si="40"/>
        <v>0</v>
      </c>
      <c r="D163" s="567"/>
      <c r="E163" s="567"/>
      <c r="F163" s="567"/>
      <c r="G163" s="567"/>
      <c r="H163" s="567"/>
      <c r="I163" s="567"/>
      <c r="J163" s="567"/>
    </row>
    <row r="164" spans="1:10">
      <c r="A164" s="143">
        <f t="shared" si="38"/>
        <v>13</v>
      </c>
      <c r="B164" s="786" t="str">
        <f>IF('Input-IS Y1'!B164="","",'Input-IS Y1'!B164)</f>
        <v>Venue Rental</v>
      </c>
      <c r="C164" s="792">
        <f t="shared" si="40"/>
        <v>0</v>
      </c>
      <c r="D164" s="567"/>
      <c r="E164" s="567"/>
      <c r="F164" s="567"/>
      <c r="G164" s="567"/>
      <c r="H164" s="567"/>
      <c r="I164" s="567"/>
      <c r="J164" s="567"/>
    </row>
    <row r="165" spans="1:10">
      <c r="A165" s="143">
        <f t="shared" si="38"/>
        <v>14</v>
      </c>
      <c r="B165" s="786" t="str">
        <f>IF('Input-IS Y1'!B165="","",'Input-IS Y1'!B165)</f>
        <v>Transportation</v>
      </c>
      <c r="C165" s="792">
        <f t="shared" si="40"/>
        <v>0</v>
      </c>
      <c r="D165" s="567"/>
      <c r="E165" s="567"/>
      <c r="F165" s="567"/>
      <c r="G165" s="567"/>
      <c r="H165" s="567"/>
      <c r="I165" s="567"/>
      <c r="J165" s="567"/>
    </row>
    <row r="166" spans="1:10">
      <c r="A166" s="143">
        <f t="shared" si="38"/>
        <v>15</v>
      </c>
      <c r="B166" s="786" t="str">
        <f>IF('Input-IS Y1'!B166="","",'Input-IS Y1'!B166)</f>
        <v>Misc. Travel Expenses</v>
      </c>
      <c r="C166" s="792">
        <f t="shared" si="40"/>
        <v>0</v>
      </c>
      <c r="D166" s="567"/>
      <c r="E166" s="567"/>
      <c r="F166" s="567"/>
      <c r="G166" s="567"/>
      <c r="H166" s="567"/>
      <c r="I166" s="567"/>
      <c r="J166" s="567"/>
    </row>
    <row r="167" spans="1:10">
      <c r="A167" s="143">
        <f t="shared" si="38"/>
        <v>16</v>
      </c>
      <c r="B167" s="786" t="str">
        <f>IF('Input-IS Y1'!B167="","",'Input-IS Y1'!B167)</f>
        <v>Fundraising</v>
      </c>
      <c r="C167" s="792">
        <f t="shared" si="40"/>
        <v>0</v>
      </c>
      <c r="D167" s="567"/>
      <c r="E167" s="567"/>
      <c r="F167" s="567"/>
      <c r="G167" s="567"/>
      <c r="H167" s="567"/>
      <c r="I167" s="567"/>
      <c r="J167" s="567"/>
    </row>
    <row r="168" spans="1:10">
      <c r="A168" s="143">
        <f t="shared" si="38"/>
        <v>17</v>
      </c>
      <c r="B168" s="786" t="str">
        <f>IF('Input-IS Y1'!B168="","",'Input-IS Y1'!B168)</f>
        <v>Advertise, network &amp; visibility</v>
      </c>
      <c r="C168" s="792">
        <f t="shared" si="40"/>
        <v>0</v>
      </c>
      <c r="D168" s="567"/>
      <c r="E168" s="567"/>
      <c r="F168" s="567"/>
      <c r="G168" s="567"/>
      <c r="H168" s="567"/>
      <c r="I168" s="567"/>
      <c r="J168" s="567"/>
    </row>
    <row r="169" spans="1:10">
      <c r="A169" s="143">
        <f t="shared" si="38"/>
        <v>18</v>
      </c>
      <c r="B169" s="786" t="str">
        <f>IF('Input-IS Y1'!B169="","",'Input-IS Y1'!B169)</f>
        <v>Accounting/Legal Fees</v>
      </c>
      <c r="C169" s="792">
        <f t="shared" si="40"/>
        <v>0</v>
      </c>
      <c r="D169" s="567"/>
      <c r="E169" s="567"/>
      <c r="F169" s="567"/>
      <c r="G169" s="567"/>
      <c r="H169" s="567"/>
      <c r="I169" s="567"/>
      <c r="J169" s="567"/>
    </row>
    <row r="170" spans="1:10">
      <c r="A170" s="143">
        <f t="shared" si="38"/>
        <v>19</v>
      </c>
      <c r="B170" s="786" t="str">
        <f>IF('Input-IS Y1'!B170="","",'Input-IS Y1'!B170)</f>
        <v>Postage/Shipping/Delivery</v>
      </c>
      <c r="C170" s="792">
        <f t="shared" si="40"/>
        <v>0</v>
      </c>
      <c r="D170" s="567"/>
      <c r="E170" s="567"/>
      <c r="F170" s="567"/>
      <c r="G170" s="567"/>
      <c r="H170" s="567"/>
      <c r="I170" s="567"/>
      <c r="J170" s="567"/>
    </row>
    <row r="171" spans="1:10">
      <c r="A171" s="143">
        <f t="shared" si="38"/>
        <v>20</v>
      </c>
      <c r="B171" s="786" t="str">
        <f>IF('Input-IS Y1'!B171="","",'Input-IS Y1'!B171)</f>
        <v>Communication</v>
      </c>
      <c r="C171" s="792">
        <f t="shared" si="40"/>
        <v>0</v>
      </c>
      <c r="D171" s="567"/>
      <c r="E171" s="567"/>
      <c r="F171" s="567"/>
      <c r="G171" s="567"/>
      <c r="H171" s="567"/>
      <c r="I171" s="567"/>
      <c r="J171" s="567"/>
    </row>
    <row r="172" spans="1:10">
      <c r="A172" s="143">
        <f t="shared" si="38"/>
        <v>21</v>
      </c>
      <c r="B172" s="786" t="str">
        <f>IF('Input-IS Y1'!B172="","",'Input-IS Y1'!B172)</f>
        <v>Network/Website Maintenance</v>
      </c>
      <c r="C172" s="792">
        <f t="shared" si="40"/>
        <v>0</v>
      </c>
      <c r="D172" s="567"/>
      <c r="E172" s="567"/>
      <c r="F172" s="567"/>
      <c r="G172" s="567"/>
      <c r="H172" s="567"/>
      <c r="I172" s="567"/>
      <c r="J172" s="567"/>
    </row>
    <row r="173" spans="1:10">
      <c r="A173" s="143">
        <f t="shared" si="38"/>
        <v>22</v>
      </c>
      <c r="B173" s="786" t="str">
        <f>IF('Input-IS Y1'!B173="","",'Input-IS Y1'!B173)</f>
        <v>Conference/Meeting Fees</v>
      </c>
      <c r="C173" s="792">
        <f t="shared" si="40"/>
        <v>0</v>
      </c>
      <c r="D173" s="567"/>
      <c r="E173" s="567"/>
      <c r="F173" s="567"/>
      <c r="G173" s="567"/>
      <c r="H173" s="567"/>
      <c r="I173" s="567"/>
      <c r="J173" s="567"/>
    </row>
    <row r="174" spans="1:10">
      <c r="A174" s="143">
        <f t="shared" si="38"/>
        <v>23</v>
      </c>
      <c r="B174" s="786" t="str">
        <f>IF('Input-IS Y1'!B174="","",'Input-IS Y1'!B174)</f>
        <v>Stationary</v>
      </c>
      <c r="C174" s="792">
        <f t="shared" si="40"/>
        <v>0</v>
      </c>
      <c r="D174" s="567"/>
      <c r="E174" s="567"/>
      <c r="F174" s="567"/>
      <c r="G174" s="567"/>
      <c r="H174" s="567"/>
      <c r="I174" s="567"/>
      <c r="J174" s="567"/>
    </row>
    <row r="175" spans="1:10">
      <c r="A175" s="143">
        <f t="shared" si="38"/>
        <v>24</v>
      </c>
      <c r="B175" s="786" t="str">
        <f>IF('Input-IS Y1'!B175="","",'Input-IS Y1'!B175)</f>
        <v>Office Supplies</v>
      </c>
      <c r="C175" s="792">
        <f t="shared" si="40"/>
        <v>0</v>
      </c>
      <c r="D175" s="567"/>
      <c r="E175" s="567"/>
      <c r="F175" s="567"/>
      <c r="G175" s="567"/>
      <c r="H175" s="567"/>
      <c r="I175" s="567"/>
      <c r="J175" s="567"/>
    </row>
    <row r="176" spans="1:10">
      <c r="A176" s="143">
        <f t="shared" si="38"/>
        <v>25</v>
      </c>
      <c r="B176" s="786" t="str">
        <f>IF('Input-IS Y1'!B176="","",'Input-IS Y1'!B176)</f>
        <v/>
      </c>
      <c r="C176" s="792">
        <f t="shared" si="40"/>
        <v>0</v>
      </c>
      <c r="D176" s="567"/>
      <c r="E176" s="567"/>
      <c r="F176" s="567"/>
      <c r="G176" s="567"/>
      <c r="H176" s="567"/>
      <c r="I176" s="567"/>
      <c r="J176" s="567"/>
    </row>
    <row r="177" spans="1:10">
      <c r="A177" s="143">
        <f t="shared" si="38"/>
        <v>26</v>
      </c>
      <c r="B177" s="786" t="str">
        <f>IF('Input-IS Y1'!B177="","",'Input-IS Y1'!B177)</f>
        <v/>
      </c>
      <c r="C177" s="792">
        <f t="shared" si="40"/>
        <v>0</v>
      </c>
      <c r="D177" s="567"/>
      <c r="E177" s="567"/>
      <c r="F177" s="567"/>
      <c r="G177" s="567"/>
      <c r="H177" s="567"/>
      <c r="I177" s="567"/>
      <c r="J177" s="567"/>
    </row>
    <row r="178" spans="1:10">
      <c r="A178" s="143">
        <f t="shared" si="38"/>
        <v>27</v>
      </c>
      <c r="B178" s="786" t="str">
        <f>IF('Input-IS Y1'!B178="","",'Input-IS Y1'!B178)</f>
        <v/>
      </c>
      <c r="C178" s="792">
        <f t="shared" si="40"/>
        <v>0</v>
      </c>
      <c r="D178" s="567"/>
      <c r="E178" s="567"/>
      <c r="F178" s="567"/>
      <c r="G178" s="567"/>
      <c r="H178" s="567"/>
      <c r="I178" s="567"/>
      <c r="J178" s="567"/>
    </row>
    <row r="179" spans="1:10">
      <c r="A179" s="143">
        <f t="shared" si="38"/>
        <v>28</v>
      </c>
      <c r="B179" s="786" t="str">
        <f>IF('Input-IS Y1'!B179="","",'Input-IS Y1'!B179)</f>
        <v/>
      </c>
      <c r="C179" s="792">
        <f t="shared" si="40"/>
        <v>0</v>
      </c>
      <c r="D179" s="567"/>
      <c r="E179" s="567"/>
      <c r="F179" s="567"/>
      <c r="G179" s="567"/>
      <c r="H179" s="567"/>
      <c r="I179" s="567"/>
      <c r="J179" s="567"/>
    </row>
    <row r="180" spans="1:10">
      <c r="A180" s="143">
        <f t="shared" si="38"/>
        <v>29</v>
      </c>
      <c r="B180" s="786" t="str">
        <f>IF('Input-IS Y1'!B180="","",'Input-IS Y1'!B180)</f>
        <v/>
      </c>
      <c r="C180" s="792">
        <f t="shared" si="40"/>
        <v>0</v>
      </c>
      <c r="D180" s="567"/>
      <c r="E180" s="567"/>
      <c r="F180" s="567"/>
      <c r="G180" s="567"/>
      <c r="H180" s="567"/>
      <c r="I180" s="567"/>
      <c r="J180" s="567"/>
    </row>
    <row r="181" spans="1:10">
      <c r="A181" s="143">
        <f t="shared" si="38"/>
        <v>30</v>
      </c>
      <c r="B181" s="786" t="str">
        <f>IF('Input-IS Y1'!B181="","",'Input-IS Y1'!B181)</f>
        <v/>
      </c>
      <c r="C181" s="792">
        <f t="shared" si="40"/>
        <v>0</v>
      </c>
      <c r="D181" s="588"/>
      <c r="E181" s="588"/>
      <c r="F181" s="588"/>
      <c r="G181" s="588"/>
      <c r="H181" s="588"/>
      <c r="I181" s="588"/>
      <c r="J181" s="588"/>
    </row>
    <row r="182" spans="1:10">
      <c r="A182" s="143">
        <f t="shared" si="38"/>
        <v>31</v>
      </c>
      <c r="B182" s="786" t="str">
        <f>IF('Input-IS Y1'!B182="","",'Input-IS Y1'!B182)</f>
        <v/>
      </c>
      <c r="C182" s="792">
        <f t="shared" si="40"/>
        <v>0</v>
      </c>
      <c r="D182" s="588"/>
      <c r="E182" s="588"/>
      <c r="F182" s="588"/>
      <c r="G182" s="588"/>
      <c r="H182" s="588"/>
      <c r="I182" s="588"/>
      <c r="J182" s="588"/>
    </row>
    <row r="183" spans="1:10" s="781" customFormat="1">
      <c r="A183" s="143">
        <f t="shared" si="38"/>
        <v>32</v>
      </c>
      <c r="B183" s="786" t="str">
        <f>IF('Input-IS Y1'!B183="","",'Input-IS Y1'!B183)</f>
        <v/>
      </c>
      <c r="C183" s="792">
        <f t="shared" si="40"/>
        <v>0</v>
      </c>
      <c r="D183" s="791"/>
      <c r="E183" s="791"/>
      <c r="F183" s="791"/>
      <c r="G183" s="791"/>
      <c r="H183" s="791"/>
      <c r="I183" s="791"/>
      <c r="J183" s="791"/>
    </row>
    <row r="184" spans="1:10" s="781" customFormat="1">
      <c r="A184" s="143">
        <f t="shared" si="38"/>
        <v>33</v>
      </c>
      <c r="B184" s="786" t="str">
        <f>IF('Input-IS Y1'!B184="","",'Input-IS Y1'!B184)</f>
        <v/>
      </c>
      <c r="C184" s="792">
        <f t="shared" si="40"/>
        <v>0</v>
      </c>
      <c r="D184" s="791"/>
      <c r="E184" s="791"/>
      <c r="F184" s="791"/>
      <c r="G184" s="791"/>
      <c r="H184" s="791"/>
      <c r="I184" s="791"/>
      <c r="J184" s="791"/>
    </row>
    <row r="185" spans="1:10" s="781" customFormat="1">
      <c r="A185" s="143">
        <f t="shared" si="38"/>
        <v>34</v>
      </c>
      <c r="B185" s="786" t="str">
        <f>IF('Input-IS Y1'!B185="","",'Input-IS Y1'!B185)</f>
        <v/>
      </c>
      <c r="C185" s="792">
        <f t="shared" si="40"/>
        <v>0</v>
      </c>
      <c r="D185" s="791"/>
      <c r="E185" s="791"/>
      <c r="F185" s="791"/>
      <c r="G185" s="791"/>
      <c r="H185" s="791"/>
      <c r="I185" s="791"/>
      <c r="J185" s="791"/>
    </row>
    <row r="186" spans="1:10" s="781" customFormat="1">
      <c r="A186" s="143">
        <f t="shared" si="38"/>
        <v>35</v>
      </c>
      <c r="B186" s="786" t="str">
        <f>IF('Input-IS Y1'!B186="","",'Input-IS Y1'!B186)</f>
        <v/>
      </c>
      <c r="C186" s="792">
        <f t="shared" si="40"/>
        <v>0</v>
      </c>
      <c r="D186" s="791"/>
      <c r="E186" s="791"/>
      <c r="F186" s="791"/>
      <c r="G186" s="791"/>
      <c r="H186" s="791"/>
      <c r="I186" s="791"/>
      <c r="J186" s="791"/>
    </row>
    <row r="187" spans="1:10" s="781" customFormat="1">
      <c r="A187" s="143">
        <f t="shared" si="38"/>
        <v>36</v>
      </c>
      <c r="B187" s="786" t="str">
        <f>IF('Input-IS Y1'!B187="","",'Input-IS Y1'!B187)</f>
        <v/>
      </c>
      <c r="C187" s="792">
        <f t="shared" si="40"/>
        <v>0</v>
      </c>
      <c r="D187" s="791"/>
      <c r="E187" s="791"/>
      <c r="F187" s="791"/>
      <c r="G187" s="791"/>
      <c r="H187" s="791"/>
      <c r="I187" s="791"/>
      <c r="J187" s="791"/>
    </row>
    <row r="188" spans="1:10" s="781" customFormat="1">
      <c r="A188" s="143">
        <f t="shared" si="38"/>
        <v>37</v>
      </c>
      <c r="B188" s="786" t="str">
        <f>IF('Input-IS Y1'!B188="","",'Input-IS Y1'!B188)</f>
        <v/>
      </c>
      <c r="C188" s="792">
        <f t="shared" si="40"/>
        <v>0</v>
      </c>
      <c r="D188" s="791"/>
      <c r="E188" s="791"/>
      <c r="F188" s="791"/>
      <c r="G188" s="791"/>
      <c r="H188" s="791"/>
      <c r="I188" s="791"/>
      <c r="J188" s="791"/>
    </row>
    <row r="189" spans="1:10" s="781" customFormat="1">
      <c r="A189" s="143">
        <f t="shared" si="38"/>
        <v>38</v>
      </c>
      <c r="B189" s="786" t="str">
        <f>IF('Input-IS Y1'!B189="","",'Input-IS Y1'!B189)</f>
        <v/>
      </c>
      <c r="C189" s="792">
        <f t="shared" si="40"/>
        <v>0</v>
      </c>
      <c r="D189" s="791"/>
      <c r="E189" s="791"/>
      <c r="F189" s="791"/>
      <c r="G189" s="791"/>
      <c r="H189" s="791"/>
      <c r="I189" s="791"/>
      <c r="J189" s="791"/>
    </row>
    <row r="190" spans="1:10" s="781" customFormat="1">
      <c r="A190" s="143">
        <f t="shared" si="38"/>
        <v>39</v>
      </c>
      <c r="B190" s="786" t="str">
        <f>IF('Input-IS Y1'!B190="","",'Input-IS Y1'!B190)</f>
        <v/>
      </c>
      <c r="C190" s="792">
        <f t="shared" si="40"/>
        <v>0</v>
      </c>
      <c r="D190" s="791"/>
      <c r="E190" s="791"/>
      <c r="F190" s="791"/>
      <c r="G190" s="791"/>
      <c r="H190" s="791"/>
      <c r="I190" s="791"/>
      <c r="J190" s="791"/>
    </row>
    <row r="191" spans="1:10" s="781" customFormat="1">
      <c r="A191" s="143">
        <f t="shared" si="38"/>
        <v>40</v>
      </c>
      <c r="B191" s="786" t="str">
        <f>IF('Input-IS Y1'!B191="","",'Input-IS Y1'!B191)</f>
        <v/>
      </c>
      <c r="C191" s="792">
        <f t="shared" si="40"/>
        <v>0</v>
      </c>
      <c r="D191" s="791"/>
      <c r="E191" s="791"/>
      <c r="F191" s="791"/>
      <c r="G191" s="791"/>
      <c r="H191" s="791"/>
      <c r="I191" s="791"/>
      <c r="J191" s="791"/>
    </row>
    <row r="192" spans="1:10" s="781" customFormat="1">
      <c r="A192" s="143">
        <f t="shared" si="38"/>
        <v>41</v>
      </c>
      <c r="B192" s="786" t="str">
        <f>IF('Input-IS Y1'!B192="","",'Input-IS Y1'!B192)</f>
        <v/>
      </c>
      <c r="C192" s="792">
        <f t="shared" si="40"/>
        <v>0</v>
      </c>
      <c r="D192" s="791"/>
      <c r="E192" s="791"/>
      <c r="F192" s="791"/>
      <c r="G192" s="791"/>
      <c r="H192" s="791"/>
      <c r="I192" s="791"/>
      <c r="J192" s="791"/>
    </row>
    <row r="193" spans="1:10" s="781" customFormat="1">
      <c r="A193" s="143">
        <f t="shared" si="38"/>
        <v>42</v>
      </c>
      <c r="B193" s="786" t="str">
        <f>IF('Input-IS Y1'!B193="","",'Input-IS Y1'!B193)</f>
        <v/>
      </c>
      <c r="C193" s="792">
        <f t="shared" si="40"/>
        <v>0</v>
      </c>
      <c r="D193" s="791"/>
      <c r="E193" s="791"/>
      <c r="F193" s="791"/>
      <c r="G193" s="791"/>
      <c r="H193" s="791"/>
      <c r="I193" s="791"/>
      <c r="J193" s="791"/>
    </row>
    <row r="194" spans="1:10" s="781" customFormat="1">
      <c r="A194" s="143">
        <f t="shared" si="38"/>
        <v>43</v>
      </c>
      <c r="B194" s="786" t="str">
        <f>IF('Input-IS Y1'!B194="","",'Input-IS Y1'!B194)</f>
        <v/>
      </c>
      <c r="C194" s="792">
        <f t="shared" si="40"/>
        <v>0</v>
      </c>
      <c r="D194" s="791"/>
      <c r="E194" s="791"/>
      <c r="F194" s="791"/>
      <c r="G194" s="791"/>
      <c r="H194" s="791"/>
      <c r="I194" s="791"/>
      <c r="J194" s="791"/>
    </row>
    <row r="195" spans="1:10" s="781" customFormat="1">
      <c r="A195" s="143">
        <f t="shared" si="38"/>
        <v>44</v>
      </c>
      <c r="B195" s="786" t="str">
        <f>IF('Input-IS Y1'!B195="","",'Input-IS Y1'!B195)</f>
        <v/>
      </c>
      <c r="C195" s="792">
        <f t="shared" si="40"/>
        <v>0</v>
      </c>
      <c r="D195" s="791"/>
      <c r="E195" s="791"/>
      <c r="F195" s="791"/>
      <c r="G195" s="791"/>
      <c r="H195" s="791"/>
      <c r="I195" s="791"/>
      <c r="J195" s="791"/>
    </row>
    <row r="196" spans="1:10" s="781" customFormat="1">
      <c r="A196" s="143">
        <f t="shared" si="38"/>
        <v>45</v>
      </c>
      <c r="B196" s="786" t="str">
        <f>IF('Input-IS Y1'!B196="","",'Input-IS Y1'!B196)</f>
        <v/>
      </c>
      <c r="C196" s="792">
        <f t="shared" si="40"/>
        <v>0</v>
      </c>
      <c r="D196" s="791"/>
      <c r="E196" s="791"/>
      <c r="F196" s="791"/>
      <c r="G196" s="791"/>
      <c r="H196" s="791"/>
      <c r="I196" s="791"/>
      <c r="J196" s="791"/>
    </row>
    <row r="197" spans="1:10" s="781" customFormat="1">
      <c r="A197" s="143">
        <f t="shared" si="38"/>
        <v>46</v>
      </c>
      <c r="B197" s="786" t="str">
        <f>IF('Input-IS Y1'!B197="","",'Input-IS Y1'!B197)</f>
        <v/>
      </c>
      <c r="C197" s="792">
        <f t="shared" si="40"/>
        <v>0</v>
      </c>
      <c r="D197" s="791"/>
      <c r="E197" s="791"/>
      <c r="F197" s="791"/>
      <c r="G197" s="791"/>
      <c r="H197" s="791"/>
      <c r="I197" s="791"/>
      <c r="J197" s="791"/>
    </row>
    <row r="198" spans="1:10" s="781" customFormat="1">
      <c r="A198" s="143">
        <f t="shared" si="38"/>
        <v>47</v>
      </c>
      <c r="B198" s="786" t="str">
        <f>IF('Input-IS Y1'!B198="","",'Input-IS Y1'!B198)</f>
        <v/>
      </c>
      <c r="C198" s="792">
        <f t="shared" si="40"/>
        <v>0</v>
      </c>
      <c r="D198" s="791"/>
      <c r="E198" s="791"/>
      <c r="F198" s="791"/>
      <c r="G198" s="791"/>
      <c r="H198" s="791"/>
      <c r="I198" s="791"/>
      <c r="J198" s="791"/>
    </row>
    <row r="199" spans="1:10" s="781" customFormat="1">
      <c r="A199" s="143">
        <f t="shared" si="38"/>
        <v>48</v>
      </c>
      <c r="B199" s="786" t="str">
        <f>IF('Input-IS Y1'!B199="","",'Input-IS Y1'!B199)</f>
        <v/>
      </c>
      <c r="C199" s="792">
        <f t="shared" si="40"/>
        <v>0</v>
      </c>
      <c r="D199" s="791"/>
      <c r="E199" s="791"/>
      <c r="F199" s="791"/>
      <c r="G199" s="791"/>
      <c r="H199" s="791"/>
      <c r="I199" s="791"/>
      <c r="J199" s="791"/>
    </row>
    <row r="200" spans="1:10" s="781" customFormat="1">
      <c r="A200" s="143">
        <f t="shared" si="38"/>
        <v>49</v>
      </c>
      <c r="B200" s="786" t="str">
        <f>IF('Input-IS Y1'!B200="","",'Input-IS Y1'!B200)</f>
        <v/>
      </c>
      <c r="C200" s="792">
        <f t="shared" si="40"/>
        <v>0</v>
      </c>
      <c r="D200" s="791"/>
      <c r="E200" s="791"/>
      <c r="F200" s="791"/>
      <c r="G200" s="791"/>
      <c r="H200" s="791"/>
      <c r="I200" s="791"/>
      <c r="J200" s="791"/>
    </row>
    <row r="201" spans="1:10" s="781" customFormat="1">
      <c r="A201" s="143">
        <f t="shared" si="38"/>
        <v>50</v>
      </c>
      <c r="B201" s="786" t="str">
        <f>IF('Input-IS Y1'!B201="","",'Input-IS Y1'!B201)</f>
        <v/>
      </c>
      <c r="C201" s="792">
        <f t="shared" si="40"/>
        <v>0</v>
      </c>
      <c r="D201" s="791"/>
      <c r="E201" s="791"/>
      <c r="F201" s="791"/>
      <c r="G201" s="791"/>
      <c r="H201" s="791"/>
      <c r="I201" s="791"/>
      <c r="J201" s="791"/>
    </row>
    <row r="202" spans="1:10" s="781" customFormat="1">
      <c r="A202" s="143">
        <f t="shared" si="38"/>
        <v>51</v>
      </c>
      <c r="B202" s="786" t="str">
        <f>IF('Input-IS Y1'!B202="","",'Input-IS Y1'!B202)</f>
        <v/>
      </c>
      <c r="C202" s="792">
        <f t="shared" si="40"/>
        <v>0</v>
      </c>
      <c r="D202" s="791"/>
      <c r="E202" s="791"/>
      <c r="F202" s="791"/>
      <c r="G202" s="791"/>
      <c r="H202" s="791"/>
      <c r="I202" s="791"/>
      <c r="J202" s="791"/>
    </row>
    <row r="203" spans="1:10" s="781" customFormat="1">
      <c r="A203" s="143">
        <f t="shared" si="38"/>
        <v>52</v>
      </c>
      <c r="B203" s="786" t="str">
        <f>IF('Input-IS Y1'!B203="","",'Input-IS Y1'!B203)</f>
        <v/>
      </c>
      <c r="C203" s="792">
        <f t="shared" si="40"/>
        <v>0</v>
      </c>
      <c r="D203" s="799"/>
      <c r="E203" s="799"/>
      <c r="F203" s="799"/>
      <c r="G203" s="799"/>
      <c r="H203" s="799"/>
      <c r="I203" s="799"/>
      <c r="J203" s="799"/>
    </row>
    <row r="204" spans="1:10">
      <c r="A204" s="143">
        <f>A182+1</f>
        <v>32</v>
      </c>
      <c r="B204" s="786" t="str">
        <f>IF('Input-IS Y1'!B204="","",'Input-IS Y1'!B204)</f>
        <v/>
      </c>
      <c r="C204" s="792">
        <f t="shared" si="40"/>
        <v>0</v>
      </c>
      <c r="D204" s="588"/>
      <c r="E204" s="588"/>
      <c r="F204" s="588"/>
      <c r="G204" s="588"/>
      <c r="H204" s="588"/>
      <c r="I204" s="588"/>
      <c r="J204" s="588"/>
    </row>
    <row r="205" spans="1:10" s="20" customFormat="1">
      <c r="A205" s="143">
        <f t="shared" si="38"/>
        <v>33</v>
      </c>
      <c r="B205" s="216" t="s">
        <v>217</v>
      </c>
      <c r="C205" s="586">
        <f>SUM(C206:C255)</f>
        <v>0</v>
      </c>
      <c r="D205" s="797">
        <f t="shared" ref="D205:J205" si="41">SUM(D206:D255)</f>
        <v>0</v>
      </c>
      <c r="E205" s="797">
        <f t="shared" si="41"/>
        <v>0</v>
      </c>
      <c r="F205" s="797">
        <f t="shared" si="41"/>
        <v>0</v>
      </c>
      <c r="G205" s="797">
        <f t="shared" si="41"/>
        <v>0</v>
      </c>
      <c r="H205" s="797">
        <f t="shared" si="41"/>
        <v>0</v>
      </c>
      <c r="I205" s="797">
        <f t="shared" si="41"/>
        <v>0</v>
      </c>
      <c r="J205" s="797">
        <f t="shared" si="41"/>
        <v>0</v>
      </c>
    </row>
    <row r="206" spans="1:10" s="20" customFormat="1">
      <c r="A206" s="143">
        <f t="shared" si="38"/>
        <v>34</v>
      </c>
      <c r="B206" s="842" t="str">
        <f>IF(Setup!C44="","",Setup!C44)</f>
        <v>Salaries &amp; Benefits</v>
      </c>
      <c r="C206" s="567"/>
      <c r="D206" s="794" t="str">
        <f>IF(ISERROR(D$19*$C206),"",(D$19*$C206))</f>
        <v/>
      </c>
      <c r="E206" s="794" t="str">
        <f t="shared" ref="E206:J206" si="42">IF(ISERROR(E$19*$C206),"",(E$19*$C206))</f>
        <v/>
      </c>
      <c r="F206" s="794" t="str">
        <f t="shared" si="42"/>
        <v/>
      </c>
      <c r="G206" s="794" t="str">
        <f t="shared" si="42"/>
        <v/>
      </c>
      <c r="H206" s="794">
        <f t="shared" si="42"/>
        <v>0</v>
      </c>
      <c r="I206" s="794">
        <f t="shared" si="42"/>
        <v>0</v>
      </c>
      <c r="J206" s="794">
        <f t="shared" si="42"/>
        <v>0</v>
      </c>
    </row>
    <row r="207" spans="1:10" s="20" customFormat="1">
      <c r="A207" s="143">
        <f t="shared" si="38"/>
        <v>35</v>
      </c>
      <c r="B207" s="842" t="str">
        <f>IF(Setup!C45="","",Setup!C45)</f>
        <v>Rent</v>
      </c>
      <c r="C207" s="567"/>
      <c r="D207" s="794" t="str">
        <f t="shared" ref="D207:J241" si="43">IF(ISERROR(D$19*$C207),"",(D$19*$C207))</f>
        <v/>
      </c>
      <c r="E207" s="794" t="str">
        <f t="shared" si="43"/>
        <v/>
      </c>
      <c r="F207" s="794" t="str">
        <f t="shared" si="43"/>
        <v/>
      </c>
      <c r="G207" s="794" t="str">
        <f t="shared" si="43"/>
        <v/>
      </c>
      <c r="H207" s="794">
        <f t="shared" si="43"/>
        <v>0</v>
      </c>
      <c r="I207" s="794">
        <f t="shared" si="43"/>
        <v>0</v>
      </c>
      <c r="J207" s="794">
        <f t="shared" si="43"/>
        <v>0</v>
      </c>
    </row>
    <row r="208" spans="1:10" s="20" customFormat="1">
      <c r="A208" s="143">
        <f t="shared" si="38"/>
        <v>36</v>
      </c>
      <c r="B208" s="842" t="str">
        <f>IF(Setup!C46="","",Setup!C46)</f>
        <v>Utilities</v>
      </c>
      <c r="C208" s="567"/>
      <c r="D208" s="794" t="str">
        <f t="shared" si="43"/>
        <v/>
      </c>
      <c r="E208" s="794" t="str">
        <f t="shared" si="43"/>
        <v/>
      </c>
      <c r="F208" s="794" t="str">
        <f t="shared" si="43"/>
        <v/>
      </c>
      <c r="G208" s="794" t="str">
        <f t="shared" si="43"/>
        <v/>
      </c>
      <c r="H208" s="794">
        <f t="shared" si="43"/>
        <v>0</v>
      </c>
      <c r="I208" s="794">
        <f t="shared" si="43"/>
        <v>0</v>
      </c>
      <c r="J208" s="794">
        <f t="shared" si="43"/>
        <v>0</v>
      </c>
    </row>
    <row r="209" spans="1:10" s="20" customFormat="1">
      <c r="A209" s="143">
        <f t="shared" si="38"/>
        <v>37</v>
      </c>
      <c r="B209" s="842" t="str">
        <f>IF(Setup!C47="","",Setup!C47)</f>
        <v>Communication</v>
      </c>
      <c r="C209" s="567"/>
      <c r="D209" s="794" t="str">
        <f t="shared" si="43"/>
        <v/>
      </c>
      <c r="E209" s="794" t="str">
        <f t="shared" si="43"/>
        <v/>
      </c>
      <c r="F209" s="794" t="str">
        <f t="shared" si="43"/>
        <v/>
      </c>
      <c r="G209" s="794" t="str">
        <f t="shared" si="43"/>
        <v/>
      </c>
      <c r="H209" s="794">
        <f t="shared" si="43"/>
        <v>0</v>
      </c>
      <c r="I209" s="794">
        <f t="shared" si="43"/>
        <v>0</v>
      </c>
      <c r="J209" s="794">
        <f t="shared" si="43"/>
        <v>0</v>
      </c>
    </row>
    <row r="210" spans="1:10" s="20" customFormat="1">
      <c r="A210" s="143">
        <f t="shared" si="38"/>
        <v>38</v>
      </c>
      <c r="B210" s="842" t="str">
        <f>IF(Setup!C48="","",Setup!C48)</f>
        <v>Supplies and Other Office Expenses</v>
      </c>
      <c r="C210" s="567"/>
      <c r="D210" s="794" t="str">
        <f t="shared" si="43"/>
        <v/>
      </c>
      <c r="E210" s="794" t="str">
        <f t="shared" si="43"/>
        <v/>
      </c>
      <c r="F210" s="794" t="str">
        <f t="shared" si="43"/>
        <v/>
      </c>
      <c r="G210" s="794" t="str">
        <f t="shared" si="43"/>
        <v/>
      </c>
      <c r="H210" s="794">
        <f t="shared" si="43"/>
        <v>0</v>
      </c>
      <c r="I210" s="794">
        <f t="shared" si="43"/>
        <v>0</v>
      </c>
      <c r="J210" s="794">
        <f t="shared" si="43"/>
        <v>0</v>
      </c>
    </row>
    <row r="211" spans="1:10" s="20" customFormat="1">
      <c r="A211" s="143">
        <f t="shared" si="38"/>
        <v>39</v>
      </c>
      <c r="B211" s="842" t="str">
        <f>IF(Setup!C49="","",Setup!C49)</f>
        <v>Travel</v>
      </c>
      <c r="C211" s="567"/>
      <c r="D211" s="794" t="str">
        <f t="shared" si="43"/>
        <v/>
      </c>
      <c r="E211" s="794" t="str">
        <f t="shared" si="43"/>
        <v/>
      </c>
      <c r="F211" s="794" t="str">
        <f t="shared" si="43"/>
        <v/>
      </c>
      <c r="G211" s="794" t="str">
        <f t="shared" si="43"/>
        <v/>
      </c>
      <c r="H211" s="794">
        <f t="shared" si="43"/>
        <v>0</v>
      </c>
      <c r="I211" s="794">
        <f t="shared" si="43"/>
        <v>0</v>
      </c>
      <c r="J211" s="794">
        <f t="shared" si="43"/>
        <v>0</v>
      </c>
    </row>
    <row r="212" spans="1:10" s="20" customFormat="1">
      <c r="A212" s="143">
        <f t="shared" si="38"/>
        <v>40</v>
      </c>
      <c r="B212" s="842" t="str">
        <f>IF(Setup!C50="","",Setup!C50)</f>
        <v>Insurance</v>
      </c>
      <c r="C212" s="567"/>
      <c r="D212" s="794" t="str">
        <f t="shared" si="43"/>
        <v/>
      </c>
      <c r="E212" s="794" t="str">
        <f t="shared" si="43"/>
        <v/>
      </c>
      <c r="F212" s="794" t="str">
        <f t="shared" si="43"/>
        <v/>
      </c>
      <c r="G212" s="794" t="str">
        <f t="shared" si="43"/>
        <v/>
      </c>
      <c r="H212" s="794">
        <f t="shared" si="43"/>
        <v>0</v>
      </c>
      <c r="I212" s="794">
        <f t="shared" si="43"/>
        <v>0</v>
      </c>
      <c r="J212" s="794">
        <f t="shared" si="43"/>
        <v>0</v>
      </c>
    </row>
    <row r="213" spans="1:10" s="20" customFormat="1">
      <c r="A213" s="143">
        <f t="shared" si="38"/>
        <v>41</v>
      </c>
      <c r="B213" s="842" t="str">
        <f>IF(Setup!C51="","",Setup!C51)</f>
        <v>Board Meetings</v>
      </c>
      <c r="C213" s="567"/>
      <c r="D213" s="794" t="str">
        <f t="shared" si="43"/>
        <v/>
      </c>
      <c r="E213" s="794" t="str">
        <f t="shared" si="43"/>
        <v/>
      </c>
      <c r="F213" s="794" t="str">
        <f t="shared" si="43"/>
        <v/>
      </c>
      <c r="G213" s="794" t="str">
        <f t="shared" si="43"/>
        <v/>
      </c>
      <c r="H213" s="794">
        <f t="shared" si="43"/>
        <v>0</v>
      </c>
      <c r="I213" s="794">
        <f t="shared" si="43"/>
        <v>0</v>
      </c>
      <c r="J213" s="794">
        <f t="shared" si="43"/>
        <v>0</v>
      </c>
    </row>
    <row r="214" spans="1:10" s="20" customFormat="1">
      <c r="A214" s="143">
        <f t="shared" si="38"/>
        <v>42</v>
      </c>
      <c r="B214" s="842" t="str">
        <f>IF(Setup!C52="","",Setup!C52)</f>
        <v>Equipment</v>
      </c>
      <c r="C214" s="567"/>
      <c r="D214" s="794" t="str">
        <f t="shared" si="43"/>
        <v/>
      </c>
      <c r="E214" s="794" t="str">
        <f t="shared" si="43"/>
        <v/>
      </c>
      <c r="F214" s="794" t="str">
        <f t="shared" si="43"/>
        <v/>
      </c>
      <c r="G214" s="794" t="str">
        <f t="shared" si="43"/>
        <v/>
      </c>
      <c r="H214" s="794">
        <f t="shared" si="43"/>
        <v>0</v>
      </c>
      <c r="I214" s="794">
        <f t="shared" si="43"/>
        <v>0</v>
      </c>
      <c r="J214" s="794">
        <f t="shared" si="43"/>
        <v>0</v>
      </c>
    </row>
    <row r="215" spans="1:10" s="783" customFormat="1">
      <c r="A215" s="143">
        <f t="shared" si="38"/>
        <v>43</v>
      </c>
      <c r="B215" s="842" t="str">
        <f>IF(Setup!C53="","",Setup!C53)</f>
        <v/>
      </c>
      <c r="C215" s="791"/>
      <c r="D215" s="794" t="str">
        <f>IF(ISERROR(D$19*$C215),"",(D$19*$C215))</f>
        <v/>
      </c>
      <c r="E215" s="794" t="str">
        <f t="shared" si="43"/>
        <v/>
      </c>
      <c r="F215" s="794" t="str">
        <f t="shared" si="43"/>
        <v/>
      </c>
      <c r="G215" s="794" t="str">
        <f t="shared" si="43"/>
        <v/>
      </c>
      <c r="H215" s="794">
        <f t="shared" si="43"/>
        <v>0</v>
      </c>
      <c r="I215" s="794">
        <f t="shared" si="43"/>
        <v>0</v>
      </c>
      <c r="J215" s="794">
        <f t="shared" si="43"/>
        <v>0</v>
      </c>
    </row>
    <row r="216" spans="1:10" s="783" customFormat="1">
      <c r="A216" s="143">
        <f t="shared" si="38"/>
        <v>44</v>
      </c>
      <c r="B216" s="842" t="str">
        <f>IF(Setup!C54="","",Setup!C54)</f>
        <v/>
      </c>
      <c r="C216" s="791"/>
      <c r="D216" s="794" t="str">
        <f t="shared" si="43"/>
        <v/>
      </c>
      <c r="E216" s="794" t="str">
        <f t="shared" si="43"/>
        <v/>
      </c>
      <c r="F216" s="794" t="str">
        <f t="shared" si="43"/>
        <v/>
      </c>
      <c r="G216" s="794" t="str">
        <f t="shared" si="43"/>
        <v/>
      </c>
      <c r="H216" s="794">
        <f t="shared" si="43"/>
        <v>0</v>
      </c>
      <c r="I216" s="794">
        <f t="shared" si="43"/>
        <v>0</v>
      </c>
      <c r="J216" s="794">
        <f t="shared" si="43"/>
        <v>0</v>
      </c>
    </row>
    <row r="217" spans="1:10" s="783" customFormat="1">
      <c r="A217" s="143">
        <f t="shared" si="38"/>
        <v>45</v>
      </c>
      <c r="B217" s="842" t="str">
        <f>IF(Setup!C55="","",Setup!C55)</f>
        <v/>
      </c>
      <c r="C217" s="791"/>
      <c r="D217" s="794" t="str">
        <f t="shared" si="43"/>
        <v/>
      </c>
      <c r="E217" s="794" t="str">
        <f t="shared" si="43"/>
        <v/>
      </c>
      <c r="F217" s="794" t="str">
        <f t="shared" si="43"/>
        <v/>
      </c>
      <c r="G217" s="794" t="str">
        <f t="shared" si="43"/>
        <v/>
      </c>
      <c r="H217" s="794">
        <f t="shared" si="43"/>
        <v>0</v>
      </c>
      <c r="I217" s="794">
        <f t="shared" si="43"/>
        <v>0</v>
      </c>
      <c r="J217" s="794">
        <f t="shared" si="43"/>
        <v>0</v>
      </c>
    </row>
    <row r="218" spans="1:10" s="783" customFormat="1">
      <c r="A218" s="143">
        <f t="shared" si="38"/>
        <v>46</v>
      </c>
      <c r="B218" s="842" t="str">
        <f>IF(Setup!C56="","",Setup!C56)</f>
        <v/>
      </c>
      <c r="C218" s="791"/>
      <c r="D218" s="794" t="str">
        <f t="shared" si="43"/>
        <v/>
      </c>
      <c r="E218" s="794" t="str">
        <f t="shared" si="43"/>
        <v/>
      </c>
      <c r="F218" s="794" t="str">
        <f t="shared" si="43"/>
        <v/>
      </c>
      <c r="G218" s="794" t="str">
        <f t="shared" si="43"/>
        <v/>
      </c>
      <c r="H218" s="794">
        <f t="shared" si="43"/>
        <v>0</v>
      </c>
      <c r="I218" s="794">
        <f t="shared" si="43"/>
        <v>0</v>
      </c>
      <c r="J218" s="794">
        <f t="shared" si="43"/>
        <v>0</v>
      </c>
    </row>
    <row r="219" spans="1:10" s="783" customFormat="1">
      <c r="A219" s="143">
        <f t="shared" si="38"/>
        <v>47</v>
      </c>
      <c r="B219" s="842" t="str">
        <f>IF(Setup!C57="","",Setup!C57)</f>
        <v/>
      </c>
      <c r="C219" s="791"/>
      <c r="D219" s="794" t="str">
        <f t="shared" si="43"/>
        <v/>
      </c>
      <c r="E219" s="794" t="str">
        <f t="shared" si="43"/>
        <v/>
      </c>
      <c r="F219" s="794" t="str">
        <f t="shared" si="43"/>
        <v/>
      </c>
      <c r="G219" s="794" t="str">
        <f t="shared" si="43"/>
        <v/>
      </c>
      <c r="H219" s="794">
        <f t="shared" si="43"/>
        <v>0</v>
      </c>
      <c r="I219" s="794">
        <f t="shared" si="43"/>
        <v>0</v>
      </c>
      <c r="J219" s="794">
        <f t="shared" si="43"/>
        <v>0</v>
      </c>
    </row>
    <row r="220" spans="1:10" s="783" customFormat="1">
      <c r="A220" s="143">
        <f t="shared" si="38"/>
        <v>48</v>
      </c>
      <c r="B220" s="842" t="str">
        <f>IF(Setup!C58="","",Setup!C58)</f>
        <v/>
      </c>
      <c r="C220" s="791"/>
      <c r="D220" s="794" t="str">
        <f t="shared" si="43"/>
        <v/>
      </c>
      <c r="E220" s="794" t="str">
        <f t="shared" si="43"/>
        <v/>
      </c>
      <c r="F220" s="794" t="str">
        <f t="shared" si="43"/>
        <v/>
      </c>
      <c r="G220" s="794" t="str">
        <f t="shared" si="43"/>
        <v/>
      </c>
      <c r="H220" s="794">
        <f t="shared" si="43"/>
        <v>0</v>
      </c>
      <c r="I220" s="794">
        <f t="shared" si="43"/>
        <v>0</v>
      </c>
      <c r="J220" s="794">
        <f t="shared" si="43"/>
        <v>0</v>
      </c>
    </row>
    <row r="221" spans="1:10" s="783" customFormat="1">
      <c r="A221" s="143">
        <f t="shared" si="38"/>
        <v>49</v>
      </c>
      <c r="B221" s="842" t="str">
        <f>IF(Setup!C59="","",Setup!C59)</f>
        <v/>
      </c>
      <c r="C221" s="791"/>
      <c r="D221" s="794" t="str">
        <f t="shared" si="43"/>
        <v/>
      </c>
      <c r="E221" s="794" t="str">
        <f t="shared" si="43"/>
        <v/>
      </c>
      <c r="F221" s="794" t="str">
        <f t="shared" si="43"/>
        <v/>
      </c>
      <c r="G221" s="794" t="str">
        <f t="shared" si="43"/>
        <v/>
      </c>
      <c r="H221" s="794">
        <f t="shared" si="43"/>
        <v>0</v>
      </c>
      <c r="I221" s="794">
        <f t="shared" si="43"/>
        <v>0</v>
      </c>
      <c r="J221" s="794">
        <f t="shared" si="43"/>
        <v>0</v>
      </c>
    </row>
    <row r="222" spans="1:10" s="783" customFormat="1">
      <c r="A222" s="143">
        <f t="shared" si="38"/>
        <v>50</v>
      </c>
      <c r="B222" s="842" t="str">
        <f>IF(Setup!C60="","",Setup!C60)</f>
        <v/>
      </c>
      <c r="C222" s="791"/>
      <c r="D222" s="794" t="str">
        <f t="shared" si="43"/>
        <v/>
      </c>
      <c r="E222" s="794" t="str">
        <f t="shared" si="43"/>
        <v/>
      </c>
      <c r="F222" s="794" t="str">
        <f t="shared" si="43"/>
        <v/>
      </c>
      <c r="G222" s="794" t="str">
        <f t="shared" si="43"/>
        <v/>
      </c>
      <c r="H222" s="794">
        <f t="shared" si="43"/>
        <v>0</v>
      </c>
      <c r="I222" s="794">
        <f t="shared" si="43"/>
        <v>0</v>
      </c>
      <c r="J222" s="794">
        <f t="shared" si="43"/>
        <v>0</v>
      </c>
    </row>
    <row r="223" spans="1:10" s="783" customFormat="1">
      <c r="A223" s="143">
        <f t="shared" si="38"/>
        <v>51</v>
      </c>
      <c r="B223" s="842" t="str">
        <f>IF(Setup!C61="","",Setup!C61)</f>
        <v/>
      </c>
      <c r="C223" s="791"/>
      <c r="D223" s="794" t="str">
        <f t="shared" si="43"/>
        <v/>
      </c>
      <c r="E223" s="794" t="str">
        <f t="shared" si="43"/>
        <v/>
      </c>
      <c r="F223" s="794" t="str">
        <f t="shared" si="43"/>
        <v/>
      </c>
      <c r="G223" s="794" t="str">
        <f t="shared" si="43"/>
        <v/>
      </c>
      <c r="H223" s="794">
        <f t="shared" si="43"/>
        <v>0</v>
      </c>
      <c r="I223" s="794">
        <f t="shared" si="43"/>
        <v>0</v>
      </c>
      <c r="J223" s="794">
        <f t="shared" si="43"/>
        <v>0</v>
      </c>
    </row>
    <row r="224" spans="1:10" s="783" customFormat="1">
      <c r="A224" s="143">
        <f t="shared" si="38"/>
        <v>52</v>
      </c>
      <c r="B224" s="842" t="str">
        <f>IF(Setup!C62="","",Setup!C62)</f>
        <v/>
      </c>
      <c r="C224" s="791"/>
      <c r="D224" s="794" t="str">
        <f>IF(ISERROR(D$19*$C224),"",(D$19*$C224))</f>
        <v/>
      </c>
      <c r="E224" s="794" t="str">
        <f t="shared" si="43"/>
        <v/>
      </c>
      <c r="F224" s="794" t="str">
        <f t="shared" si="43"/>
        <v/>
      </c>
      <c r="G224" s="794" t="str">
        <f t="shared" si="43"/>
        <v/>
      </c>
      <c r="H224" s="794">
        <f t="shared" si="43"/>
        <v>0</v>
      </c>
      <c r="I224" s="794">
        <f t="shared" si="43"/>
        <v>0</v>
      </c>
      <c r="J224" s="794">
        <f t="shared" si="43"/>
        <v>0</v>
      </c>
    </row>
    <row r="225" spans="1:10" s="783" customFormat="1">
      <c r="A225" s="143">
        <f t="shared" si="38"/>
        <v>53</v>
      </c>
      <c r="B225" s="842" t="str">
        <f>IF(Setup!C63="","",Setup!C63)</f>
        <v/>
      </c>
      <c r="C225" s="791"/>
      <c r="D225" s="794" t="str">
        <f t="shared" si="43"/>
        <v/>
      </c>
      <c r="E225" s="794" t="str">
        <f t="shared" si="43"/>
        <v/>
      </c>
      <c r="F225" s="794" t="str">
        <f t="shared" si="43"/>
        <v/>
      </c>
      <c r="G225" s="794" t="str">
        <f t="shared" si="43"/>
        <v/>
      </c>
      <c r="H225" s="794">
        <f t="shared" si="43"/>
        <v>0</v>
      </c>
      <c r="I225" s="794">
        <f t="shared" si="43"/>
        <v>0</v>
      </c>
      <c r="J225" s="794">
        <f t="shared" si="43"/>
        <v>0</v>
      </c>
    </row>
    <row r="226" spans="1:10" s="783" customFormat="1">
      <c r="A226" s="143">
        <f t="shared" si="38"/>
        <v>54</v>
      </c>
      <c r="B226" s="842" t="str">
        <f>IF(Setup!C64="","",Setup!C64)</f>
        <v/>
      </c>
      <c r="C226" s="791"/>
      <c r="D226" s="794" t="str">
        <f t="shared" si="43"/>
        <v/>
      </c>
      <c r="E226" s="794" t="str">
        <f t="shared" si="43"/>
        <v/>
      </c>
      <c r="F226" s="794" t="str">
        <f t="shared" si="43"/>
        <v/>
      </c>
      <c r="G226" s="794" t="str">
        <f t="shared" si="43"/>
        <v/>
      </c>
      <c r="H226" s="794">
        <f t="shared" si="43"/>
        <v>0</v>
      </c>
      <c r="I226" s="794">
        <f t="shared" si="43"/>
        <v>0</v>
      </c>
      <c r="J226" s="794">
        <f t="shared" si="43"/>
        <v>0</v>
      </c>
    </row>
    <row r="227" spans="1:10" s="783" customFormat="1">
      <c r="A227" s="143">
        <f t="shared" si="38"/>
        <v>55</v>
      </c>
      <c r="B227" s="842" t="str">
        <f>IF(Setup!C65="","",Setup!C65)</f>
        <v/>
      </c>
      <c r="C227" s="791"/>
      <c r="D227" s="794" t="str">
        <f t="shared" si="43"/>
        <v/>
      </c>
      <c r="E227" s="794" t="str">
        <f t="shared" si="43"/>
        <v/>
      </c>
      <c r="F227" s="794" t="str">
        <f t="shared" si="43"/>
        <v/>
      </c>
      <c r="G227" s="794" t="str">
        <f t="shared" si="43"/>
        <v/>
      </c>
      <c r="H227" s="794">
        <f t="shared" si="43"/>
        <v>0</v>
      </c>
      <c r="I227" s="794">
        <f t="shared" si="43"/>
        <v>0</v>
      </c>
      <c r="J227" s="794">
        <f t="shared" si="43"/>
        <v>0</v>
      </c>
    </row>
    <row r="228" spans="1:10" s="783" customFormat="1">
      <c r="A228" s="143">
        <f t="shared" si="38"/>
        <v>56</v>
      </c>
      <c r="B228" s="842" t="str">
        <f>IF(Setup!C66="","",Setup!C66)</f>
        <v/>
      </c>
      <c r="C228" s="791"/>
      <c r="D228" s="794" t="str">
        <f t="shared" si="43"/>
        <v/>
      </c>
      <c r="E228" s="794" t="str">
        <f t="shared" si="43"/>
        <v/>
      </c>
      <c r="F228" s="794" t="str">
        <f t="shared" si="43"/>
        <v/>
      </c>
      <c r="G228" s="794" t="str">
        <f t="shared" si="43"/>
        <v/>
      </c>
      <c r="H228" s="794">
        <f t="shared" si="43"/>
        <v>0</v>
      </c>
      <c r="I228" s="794">
        <f t="shared" si="43"/>
        <v>0</v>
      </c>
      <c r="J228" s="794">
        <f t="shared" si="43"/>
        <v>0</v>
      </c>
    </row>
    <row r="229" spans="1:10" s="783" customFormat="1">
      <c r="A229" s="143">
        <f t="shared" si="38"/>
        <v>57</v>
      </c>
      <c r="B229" s="842" t="str">
        <f>IF(Setup!C67="","",Setup!C67)</f>
        <v/>
      </c>
      <c r="C229" s="791"/>
      <c r="D229" s="794" t="str">
        <f t="shared" si="43"/>
        <v/>
      </c>
      <c r="E229" s="794" t="str">
        <f t="shared" si="43"/>
        <v/>
      </c>
      <c r="F229" s="794" t="str">
        <f t="shared" si="43"/>
        <v/>
      </c>
      <c r="G229" s="794" t="str">
        <f t="shared" si="43"/>
        <v/>
      </c>
      <c r="H229" s="794">
        <f t="shared" si="43"/>
        <v>0</v>
      </c>
      <c r="I229" s="794">
        <f t="shared" si="43"/>
        <v>0</v>
      </c>
      <c r="J229" s="794">
        <f t="shared" si="43"/>
        <v>0</v>
      </c>
    </row>
    <row r="230" spans="1:10" s="783" customFormat="1">
      <c r="A230" s="143">
        <f t="shared" si="38"/>
        <v>58</v>
      </c>
      <c r="B230" s="842" t="str">
        <f>IF(Setup!C68="","",Setup!C68)</f>
        <v/>
      </c>
      <c r="C230" s="791"/>
      <c r="D230" s="794" t="str">
        <f t="shared" si="43"/>
        <v/>
      </c>
      <c r="E230" s="794" t="str">
        <f t="shared" si="43"/>
        <v/>
      </c>
      <c r="F230" s="794" t="str">
        <f t="shared" si="43"/>
        <v/>
      </c>
      <c r="G230" s="794" t="str">
        <f t="shared" si="43"/>
        <v/>
      </c>
      <c r="H230" s="794">
        <f t="shared" si="43"/>
        <v>0</v>
      </c>
      <c r="I230" s="794">
        <f t="shared" si="43"/>
        <v>0</v>
      </c>
      <c r="J230" s="794">
        <f t="shared" si="43"/>
        <v>0</v>
      </c>
    </row>
    <row r="231" spans="1:10" s="783" customFormat="1">
      <c r="A231" s="143">
        <f t="shared" si="38"/>
        <v>59</v>
      </c>
      <c r="B231" s="842" t="str">
        <f>IF(Setup!C69="","",Setup!C69)</f>
        <v/>
      </c>
      <c r="C231" s="791"/>
      <c r="D231" s="794" t="str">
        <f t="shared" si="43"/>
        <v/>
      </c>
      <c r="E231" s="794" t="str">
        <f t="shared" si="43"/>
        <v/>
      </c>
      <c r="F231" s="794" t="str">
        <f t="shared" si="43"/>
        <v/>
      </c>
      <c r="G231" s="794" t="str">
        <f t="shared" si="43"/>
        <v/>
      </c>
      <c r="H231" s="794">
        <f t="shared" si="43"/>
        <v>0</v>
      </c>
      <c r="I231" s="794">
        <f t="shared" si="43"/>
        <v>0</v>
      </c>
      <c r="J231" s="794">
        <f t="shared" si="43"/>
        <v>0</v>
      </c>
    </row>
    <row r="232" spans="1:10" s="783" customFormat="1">
      <c r="A232" s="143">
        <f t="shared" si="38"/>
        <v>60</v>
      </c>
      <c r="B232" s="842" t="str">
        <f>IF(Setup!C70="","",Setup!C70)</f>
        <v/>
      </c>
      <c r="C232" s="791"/>
      <c r="D232" s="794" t="str">
        <f>IF(ISERROR(D$19*$C232),"",(D$19*$C232))</f>
        <v/>
      </c>
      <c r="E232" s="794" t="str">
        <f t="shared" si="43"/>
        <v/>
      </c>
      <c r="F232" s="794" t="str">
        <f t="shared" si="43"/>
        <v/>
      </c>
      <c r="G232" s="794" t="str">
        <f t="shared" si="43"/>
        <v/>
      </c>
      <c r="H232" s="794">
        <f t="shared" si="43"/>
        <v>0</v>
      </c>
      <c r="I232" s="794">
        <f t="shared" si="43"/>
        <v>0</v>
      </c>
      <c r="J232" s="794">
        <f t="shared" si="43"/>
        <v>0</v>
      </c>
    </row>
    <row r="233" spans="1:10" s="783" customFormat="1">
      <c r="A233" s="143">
        <f t="shared" si="38"/>
        <v>61</v>
      </c>
      <c r="B233" s="842" t="str">
        <f>IF(Setup!C71="","",Setup!C71)</f>
        <v/>
      </c>
      <c r="C233" s="791"/>
      <c r="D233" s="794" t="str">
        <f t="shared" si="43"/>
        <v/>
      </c>
      <c r="E233" s="794" t="str">
        <f t="shared" si="43"/>
        <v/>
      </c>
      <c r="F233" s="794" t="str">
        <f t="shared" si="43"/>
        <v/>
      </c>
      <c r="G233" s="794" t="str">
        <f t="shared" si="43"/>
        <v/>
      </c>
      <c r="H233" s="794">
        <f t="shared" si="43"/>
        <v>0</v>
      </c>
      <c r="I233" s="794">
        <f t="shared" si="43"/>
        <v>0</v>
      </c>
      <c r="J233" s="794">
        <f t="shared" si="43"/>
        <v>0</v>
      </c>
    </row>
    <row r="234" spans="1:10" s="783" customFormat="1">
      <c r="A234" s="143">
        <f t="shared" si="38"/>
        <v>62</v>
      </c>
      <c r="B234" s="842" t="str">
        <f>IF(Setup!C72="","",Setup!C72)</f>
        <v/>
      </c>
      <c r="C234" s="791"/>
      <c r="D234" s="794" t="str">
        <f t="shared" si="43"/>
        <v/>
      </c>
      <c r="E234" s="794" t="str">
        <f t="shared" si="43"/>
        <v/>
      </c>
      <c r="F234" s="794" t="str">
        <f t="shared" si="43"/>
        <v/>
      </c>
      <c r="G234" s="794" t="str">
        <f t="shared" si="43"/>
        <v/>
      </c>
      <c r="H234" s="794">
        <f t="shared" si="43"/>
        <v>0</v>
      </c>
      <c r="I234" s="794">
        <f t="shared" si="43"/>
        <v>0</v>
      </c>
      <c r="J234" s="794">
        <f t="shared" si="43"/>
        <v>0</v>
      </c>
    </row>
    <row r="235" spans="1:10" s="783" customFormat="1">
      <c r="A235" s="143">
        <f t="shared" si="38"/>
        <v>63</v>
      </c>
      <c r="B235" s="842" t="str">
        <f>IF(Setup!C73="","",Setup!C73)</f>
        <v/>
      </c>
      <c r="C235" s="791"/>
      <c r="D235" s="794" t="str">
        <f t="shared" si="43"/>
        <v/>
      </c>
      <c r="E235" s="794" t="str">
        <f t="shared" si="43"/>
        <v/>
      </c>
      <c r="F235" s="794" t="str">
        <f t="shared" si="43"/>
        <v/>
      </c>
      <c r="G235" s="794" t="str">
        <f t="shared" si="43"/>
        <v/>
      </c>
      <c r="H235" s="794">
        <f t="shared" si="43"/>
        <v>0</v>
      </c>
      <c r="I235" s="794">
        <f t="shared" si="43"/>
        <v>0</v>
      </c>
      <c r="J235" s="794">
        <f t="shared" si="43"/>
        <v>0</v>
      </c>
    </row>
    <row r="236" spans="1:10" s="783" customFormat="1">
      <c r="A236" s="143">
        <f t="shared" si="38"/>
        <v>64</v>
      </c>
      <c r="B236" s="842" t="str">
        <f>IF(Setup!C74="","",Setup!C74)</f>
        <v/>
      </c>
      <c r="C236" s="791"/>
      <c r="D236" s="794" t="str">
        <f t="shared" si="43"/>
        <v/>
      </c>
      <c r="E236" s="794" t="str">
        <f t="shared" si="43"/>
        <v/>
      </c>
      <c r="F236" s="794" t="str">
        <f t="shared" si="43"/>
        <v/>
      </c>
      <c r="G236" s="794" t="str">
        <f t="shared" si="43"/>
        <v/>
      </c>
      <c r="H236" s="794">
        <f t="shared" si="43"/>
        <v>0</v>
      </c>
      <c r="I236" s="794">
        <f t="shared" si="43"/>
        <v>0</v>
      </c>
      <c r="J236" s="794">
        <f t="shared" si="43"/>
        <v>0</v>
      </c>
    </row>
    <row r="237" spans="1:10" s="783" customFormat="1">
      <c r="A237" s="143">
        <f t="shared" si="38"/>
        <v>65</v>
      </c>
      <c r="B237" s="842" t="str">
        <f>IF(Setup!C75="","",Setup!C75)</f>
        <v/>
      </c>
      <c r="C237" s="791"/>
      <c r="D237" s="794" t="str">
        <f t="shared" si="43"/>
        <v/>
      </c>
      <c r="E237" s="794" t="str">
        <f t="shared" si="43"/>
        <v/>
      </c>
      <c r="F237" s="794" t="str">
        <f t="shared" si="43"/>
        <v/>
      </c>
      <c r="G237" s="794" t="str">
        <f t="shared" si="43"/>
        <v/>
      </c>
      <c r="H237" s="794">
        <f t="shared" si="43"/>
        <v>0</v>
      </c>
      <c r="I237" s="794">
        <f t="shared" si="43"/>
        <v>0</v>
      </c>
      <c r="J237" s="794">
        <f t="shared" si="43"/>
        <v>0</v>
      </c>
    </row>
    <row r="238" spans="1:10" s="783" customFormat="1">
      <c r="A238" s="143">
        <f t="shared" si="38"/>
        <v>66</v>
      </c>
      <c r="B238" s="842" t="str">
        <f>IF(Setup!C76="","",Setup!C76)</f>
        <v/>
      </c>
      <c r="C238" s="791"/>
      <c r="D238" s="794" t="str">
        <f t="shared" si="43"/>
        <v/>
      </c>
      <c r="E238" s="794" t="str">
        <f t="shared" si="43"/>
        <v/>
      </c>
      <c r="F238" s="794" t="str">
        <f t="shared" si="43"/>
        <v/>
      </c>
      <c r="G238" s="794" t="str">
        <f t="shared" si="43"/>
        <v/>
      </c>
      <c r="H238" s="794">
        <f t="shared" si="43"/>
        <v>0</v>
      </c>
      <c r="I238" s="794">
        <f t="shared" si="43"/>
        <v>0</v>
      </c>
      <c r="J238" s="794">
        <f t="shared" si="43"/>
        <v>0</v>
      </c>
    </row>
    <row r="239" spans="1:10" s="783" customFormat="1">
      <c r="A239" s="143">
        <f t="shared" si="38"/>
        <v>67</v>
      </c>
      <c r="B239" s="842" t="str">
        <f>IF(Setup!C77="","",Setup!C77)</f>
        <v/>
      </c>
      <c r="C239" s="791"/>
      <c r="D239" s="794" t="str">
        <f t="shared" si="43"/>
        <v/>
      </c>
      <c r="E239" s="794" t="str">
        <f t="shared" si="43"/>
        <v/>
      </c>
      <c r="F239" s="794" t="str">
        <f t="shared" si="43"/>
        <v/>
      </c>
      <c r="G239" s="794" t="str">
        <f t="shared" si="43"/>
        <v/>
      </c>
      <c r="H239" s="794">
        <f t="shared" si="43"/>
        <v>0</v>
      </c>
      <c r="I239" s="794">
        <f t="shared" si="43"/>
        <v>0</v>
      </c>
      <c r="J239" s="794">
        <f t="shared" si="43"/>
        <v>0</v>
      </c>
    </row>
    <row r="240" spans="1:10" s="783" customFormat="1">
      <c r="A240" s="143">
        <f t="shared" si="38"/>
        <v>68</v>
      </c>
      <c r="B240" s="842" t="str">
        <f>IF(Setup!C78="","",Setup!C78)</f>
        <v/>
      </c>
      <c r="C240" s="791"/>
      <c r="D240" s="794" t="str">
        <f t="shared" si="43"/>
        <v/>
      </c>
      <c r="E240" s="794" t="str">
        <f t="shared" si="43"/>
        <v/>
      </c>
      <c r="F240" s="794" t="str">
        <f t="shared" si="43"/>
        <v/>
      </c>
      <c r="G240" s="794" t="str">
        <f t="shared" si="43"/>
        <v/>
      </c>
      <c r="H240" s="794">
        <f t="shared" si="43"/>
        <v>0</v>
      </c>
      <c r="I240" s="794">
        <f t="shared" si="43"/>
        <v>0</v>
      </c>
      <c r="J240" s="794">
        <f t="shared" si="43"/>
        <v>0</v>
      </c>
    </row>
    <row r="241" spans="1:10" s="783" customFormat="1">
      <c r="A241" s="143">
        <f t="shared" si="38"/>
        <v>69</v>
      </c>
      <c r="B241" s="842" t="str">
        <f>IF(Setup!C79="","",Setup!C79)</f>
        <v/>
      </c>
      <c r="C241" s="791"/>
      <c r="D241" s="794" t="str">
        <f>IF(ISERROR(D$19*$C241),"",(D$19*$C241))</f>
        <v/>
      </c>
      <c r="E241" s="794" t="str">
        <f t="shared" si="43"/>
        <v/>
      </c>
      <c r="F241" s="794" t="str">
        <f t="shared" si="43"/>
        <v/>
      </c>
      <c r="G241" s="794" t="str">
        <f t="shared" si="43"/>
        <v/>
      </c>
      <c r="H241" s="794">
        <f t="shared" si="43"/>
        <v>0</v>
      </c>
      <c r="I241" s="794">
        <f t="shared" si="43"/>
        <v>0</v>
      </c>
      <c r="J241" s="794">
        <f t="shared" si="43"/>
        <v>0</v>
      </c>
    </row>
    <row r="242" spans="1:10" s="783" customFormat="1">
      <c r="A242" s="143">
        <f t="shared" si="38"/>
        <v>70</v>
      </c>
      <c r="B242" s="842" t="str">
        <f>IF(Setup!C80="","",Setup!C80)</f>
        <v/>
      </c>
      <c r="C242" s="791"/>
      <c r="D242" s="794" t="str">
        <f t="shared" ref="D242:J255" si="44">IF(ISERROR(D$19*$C242),"",(D$19*$C242))</f>
        <v/>
      </c>
      <c r="E242" s="794" t="str">
        <f t="shared" si="44"/>
        <v/>
      </c>
      <c r="F242" s="794" t="str">
        <f t="shared" si="44"/>
        <v/>
      </c>
      <c r="G242" s="794" t="str">
        <f t="shared" si="44"/>
        <v/>
      </c>
      <c r="H242" s="794">
        <f t="shared" si="44"/>
        <v>0</v>
      </c>
      <c r="I242" s="794">
        <f t="shared" si="44"/>
        <v>0</v>
      </c>
      <c r="J242" s="794">
        <f t="shared" si="44"/>
        <v>0</v>
      </c>
    </row>
    <row r="243" spans="1:10" s="783" customFormat="1">
      <c r="A243" s="143">
        <f t="shared" si="38"/>
        <v>71</v>
      </c>
      <c r="B243" s="842" t="str">
        <f>IF(Setup!C81="","",Setup!C81)</f>
        <v/>
      </c>
      <c r="C243" s="791"/>
      <c r="D243" s="794" t="str">
        <f t="shared" si="44"/>
        <v/>
      </c>
      <c r="E243" s="794" t="str">
        <f t="shared" si="44"/>
        <v/>
      </c>
      <c r="F243" s="794" t="str">
        <f t="shared" si="44"/>
        <v/>
      </c>
      <c r="G243" s="794" t="str">
        <f t="shared" si="44"/>
        <v/>
      </c>
      <c r="H243" s="794">
        <f t="shared" si="44"/>
        <v>0</v>
      </c>
      <c r="I243" s="794">
        <f t="shared" si="44"/>
        <v>0</v>
      </c>
      <c r="J243" s="794">
        <f t="shared" si="44"/>
        <v>0</v>
      </c>
    </row>
    <row r="244" spans="1:10" s="783" customFormat="1">
      <c r="A244" s="143">
        <f t="shared" si="38"/>
        <v>72</v>
      </c>
      <c r="B244" s="842" t="str">
        <f>IF(Setup!C82="","",Setup!C82)</f>
        <v/>
      </c>
      <c r="C244" s="791"/>
      <c r="D244" s="794" t="str">
        <f t="shared" si="44"/>
        <v/>
      </c>
      <c r="E244" s="794" t="str">
        <f t="shared" si="44"/>
        <v/>
      </c>
      <c r="F244" s="794" t="str">
        <f t="shared" si="44"/>
        <v/>
      </c>
      <c r="G244" s="794" t="str">
        <f t="shared" si="44"/>
        <v/>
      </c>
      <c r="H244" s="794">
        <f t="shared" si="44"/>
        <v>0</v>
      </c>
      <c r="I244" s="794">
        <f t="shared" si="44"/>
        <v>0</v>
      </c>
      <c r="J244" s="794">
        <f t="shared" si="44"/>
        <v>0</v>
      </c>
    </row>
    <row r="245" spans="1:10" s="783" customFormat="1">
      <c r="A245" s="143">
        <f t="shared" si="38"/>
        <v>73</v>
      </c>
      <c r="B245" s="842" t="str">
        <f>IF(Setup!C83="","",Setup!C83)</f>
        <v/>
      </c>
      <c r="C245" s="791"/>
      <c r="D245" s="794" t="str">
        <f t="shared" si="44"/>
        <v/>
      </c>
      <c r="E245" s="794" t="str">
        <f t="shared" si="44"/>
        <v/>
      </c>
      <c r="F245" s="794" t="str">
        <f t="shared" si="44"/>
        <v/>
      </c>
      <c r="G245" s="794" t="str">
        <f t="shared" si="44"/>
        <v/>
      </c>
      <c r="H245" s="794">
        <f t="shared" si="44"/>
        <v>0</v>
      </c>
      <c r="I245" s="794">
        <f t="shared" si="44"/>
        <v>0</v>
      </c>
      <c r="J245" s="794">
        <f t="shared" si="44"/>
        <v>0</v>
      </c>
    </row>
    <row r="246" spans="1:10" s="783" customFormat="1">
      <c r="A246" s="143">
        <f t="shared" si="38"/>
        <v>74</v>
      </c>
      <c r="B246" s="842" t="str">
        <f>IF(Setup!C84="","",Setup!C84)</f>
        <v/>
      </c>
      <c r="C246" s="791"/>
      <c r="D246" s="794" t="str">
        <f t="shared" si="44"/>
        <v/>
      </c>
      <c r="E246" s="794" t="str">
        <f t="shared" si="44"/>
        <v/>
      </c>
      <c r="F246" s="794" t="str">
        <f t="shared" si="44"/>
        <v/>
      </c>
      <c r="G246" s="794" t="str">
        <f t="shared" si="44"/>
        <v/>
      </c>
      <c r="H246" s="794">
        <f t="shared" si="44"/>
        <v>0</v>
      </c>
      <c r="I246" s="794">
        <f t="shared" si="44"/>
        <v>0</v>
      </c>
      <c r="J246" s="794">
        <f t="shared" si="44"/>
        <v>0</v>
      </c>
    </row>
    <row r="247" spans="1:10" s="783" customFormat="1">
      <c r="A247" s="143">
        <f t="shared" si="38"/>
        <v>75</v>
      </c>
      <c r="B247" s="842" t="str">
        <f>IF(Setup!C85="","",Setup!C85)</f>
        <v/>
      </c>
      <c r="C247" s="791"/>
      <c r="D247" s="794" t="str">
        <f t="shared" si="44"/>
        <v/>
      </c>
      <c r="E247" s="794" t="str">
        <f t="shared" si="44"/>
        <v/>
      </c>
      <c r="F247" s="794" t="str">
        <f t="shared" si="44"/>
        <v/>
      </c>
      <c r="G247" s="794" t="str">
        <f t="shared" si="44"/>
        <v/>
      </c>
      <c r="H247" s="794">
        <f t="shared" si="44"/>
        <v>0</v>
      </c>
      <c r="I247" s="794">
        <f t="shared" si="44"/>
        <v>0</v>
      </c>
      <c r="J247" s="794">
        <f t="shared" si="44"/>
        <v>0</v>
      </c>
    </row>
    <row r="248" spans="1:10" s="783" customFormat="1">
      <c r="A248" s="143">
        <f t="shared" si="38"/>
        <v>76</v>
      </c>
      <c r="B248" s="842" t="str">
        <f>IF(Setup!C86="","",Setup!C86)</f>
        <v/>
      </c>
      <c r="C248" s="791"/>
      <c r="D248" s="794" t="str">
        <f t="shared" si="44"/>
        <v/>
      </c>
      <c r="E248" s="794" t="str">
        <f t="shared" si="44"/>
        <v/>
      </c>
      <c r="F248" s="794" t="str">
        <f t="shared" si="44"/>
        <v/>
      </c>
      <c r="G248" s="794" t="str">
        <f t="shared" si="44"/>
        <v/>
      </c>
      <c r="H248" s="794">
        <f t="shared" si="44"/>
        <v>0</v>
      </c>
      <c r="I248" s="794">
        <f t="shared" si="44"/>
        <v>0</v>
      </c>
      <c r="J248" s="794">
        <f t="shared" si="44"/>
        <v>0</v>
      </c>
    </row>
    <row r="249" spans="1:10" s="783" customFormat="1">
      <c r="A249" s="143"/>
      <c r="B249" s="842" t="str">
        <f>IF(Setup!C87="","",Setup!C87)</f>
        <v/>
      </c>
      <c r="C249" s="791"/>
      <c r="D249" s="794" t="str">
        <f t="shared" si="44"/>
        <v/>
      </c>
      <c r="E249" s="794" t="str">
        <f t="shared" si="44"/>
        <v/>
      </c>
      <c r="F249" s="794" t="str">
        <f t="shared" si="44"/>
        <v/>
      </c>
      <c r="G249" s="794" t="str">
        <f t="shared" si="44"/>
        <v/>
      </c>
      <c r="H249" s="794">
        <f t="shared" si="44"/>
        <v>0</v>
      </c>
      <c r="I249" s="794">
        <f t="shared" si="44"/>
        <v>0</v>
      </c>
      <c r="J249" s="794">
        <f t="shared" si="44"/>
        <v>0</v>
      </c>
    </row>
    <row r="250" spans="1:10" s="783" customFormat="1">
      <c r="A250" s="143"/>
      <c r="B250" s="842" t="str">
        <f>IF(Setup!C88="","",Setup!C88)</f>
        <v/>
      </c>
      <c r="C250" s="791"/>
      <c r="D250" s="794" t="str">
        <f t="shared" si="44"/>
        <v/>
      </c>
      <c r="E250" s="794" t="str">
        <f t="shared" si="44"/>
        <v/>
      </c>
      <c r="F250" s="794" t="str">
        <f t="shared" si="44"/>
        <v/>
      </c>
      <c r="G250" s="794" t="str">
        <f t="shared" si="44"/>
        <v/>
      </c>
      <c r="H250" s="794">
        <f t="shared" si="44"/>
        <v>0</v>
      </c>
      <c r="I250" s="794">
        <f t="shared" si="44"/>
        <v>0</v>
      </c>
      <c r="J250" s="794">
        <f t="shared" si="44"/>
        <v>0</v>
      </c>
    </row>
    <row r="251" spans="1:10" s="783" customFormat="1">
      <c r="A251" s="143"/>
      <c r="B251" s="842" t="str">
        <f>IF(Setup!C89="","",Setup!C89)</f>
        <v/>
      </c>
      <c r="C251" s="791"/>
      <c r="D251" s="794" t="str">
        <f t="shared" si="44"/>
        <v/>
      </c>
      <c r="E251" s="794" t="str">
        <f t="shared" si="44"/>
        <v/>
      </c>
      <c r="F251" s="794" t="str">
        <f t="shared" si="44"/>
        <v/>
      </c>
      <c r="G251" s="794" t="str">
        <f t="shared" si="44"/>
        <v/>
      </c>
      <c r="H251" s="794">
        <f t="shared" si="44"/>
        <v>0</v>
      </c>
      <c r="I251" s="794">
        <f t="shared" si="44"/>
        <v>0</v>
      </c>
      <c r="J251" s="794">
        <f t="shared" si="44"/>
        <v>0</v>
      </c>
    </row>
    <row r="252" spans="1:10" s="783" customFormat="1">
      <c r="A252" s="143"/>
      <c r="B252" s="842" t="str">
        <f>IF(Setup!C90="","",Setup!C90)</f>
        <v/>
      </c>
      <c r="C252" s="791"/>
      <c r="D252" s="794" t="str">
        <f t="shared" si="44"/>
        <v/>
      </c>
      <c r="E252" s="794" t="str">
        <f t="shared" si="44"/>
        <v/>
      </c>
      <c r="F252" s="794" t="str">
        <f t="shared" si="44"/>
        <v/>
      </c>
      <c r="G252" s="794" t="str">
        <f t="shared" si="44"/>
        <v/>
      </c>
      <c r="H252" s="794">
        <f t="shared" si="44"/>
        <v>0</v>
      </c>
      <c r="I252" s="794">
        <f t="shared" si="44"/>
        <v>0</v>
      </c>
      <c r="J252" s="794">
        <f t="shared" si="44"/>
        <v>0</v>
      </c>
    </row>
    <row r="253" spans="1:10" s="783" customFormat="1">
      <c r="A253" s="143"/>
      <c r="B253" s="842" t="str">
        <f>IF(Setup!C91="","",Setup!C91)</f>
        <v/>
      </c>
      <c r="C253" s="791"/>
      <c r="D253" s="794" t="str">
        <f t="shared" si="44"/>
        <v/>
      </c>
      <c r="E253" s="794" t="str">
        <f t="shared" si="44"/>
        <v/>
      </c>
      <c r="F253" s="794" t="str">
        <f t="shared" si="44"/>
        <v/>
      </c>
      <c r="G253" s="794" t="str">
        <f t="shared" si="44"/>
        <v/>
      </c>
      <c r="H253" s="794">
        <f t="shared" si="44"/>
        <v>0</v>
      </c>
      <c r="I253" s="794">
        <f t="shared" si="44"/>
        <v>0</v>
      </c>
      <c r="J253" s="794">
        <f t="shared" si="44"/>
        <v>0</v>
      </c>
    </row>
    <row r="254" spans="1:10" s="783" customFormat="1">
      <c r="A254" s="143">
        <f>A231+1</f>
        <v>60</v>
      </c>
      <c r="B254" s="842" t="str">
        <f>IF(Setup!C92="","",Setup!C92)</f>
        <v/>
      </c>
      <c r="C254" s="791"/>
      <c r="D254" s="794" t="str">
        <f t="shared" si="44"/>
        <v/>
      </c>
      <c r="E254" s="794" t="str">
        <f t="shared" si="44"/>
        <v/>
      </c>
      <c r="F254" s="794" t="str">
        <f t="shared" si="44"/>
        <v/>
      </c>
      <c r="G254" s="794" t="str">
        <f t="shared" si="44"/>
        <v/>
      </c>
      <c r="H254" s="794">
        <f t="shared" si="44"/>
        <v>0</v>
      </c>
      <c r="I254" s="794">
        <f t="shared" si="44"/>
        <v>0</v>
      </c>
      <c r="J254" s="794">
        <f t="shared" si="44"/>
        <v>0</v>
      </c>
    </row>
    <row r="255" spans="1:10" ht="13.5" thickBot="1">
      <c r="A255" s="143">
        <f>A214+1</f>
        <v>43</v>
      </c>
      <c r="B255" s="842" t="str">
        <f>IF(Setup!C93="","",Setup!C93)</f>
        <v/>
      </c>
      <c r="C255" s="567"/>
      <c r="D255" s="794" t="str">
        <f t="shared" si="44"/>
        <v/>
      </c>
      <c r="E255" s="794" t="str">
        <f t="shared" si="44"/>
        <v/>
      </c>
      <c r="F255" s="794" t="str">
        <f t="shared" si="44"/>
        <v/>
      </c>
      <c r="G255" s="794" t="str">
        <f t="shared" si="44"/>
        <v/>
      </c>
      <c r="H255" s="794">
        <f t="shared" si="44"/>
        <v>0</v>
      </c>
      <c r="I255" s="794">
        <f t="shared" si="44"/>
        <v>0</v>
      </c>
      <c r="J255" s="794">
        <f t="shared" si="44"/>
        <v>0</v>
      </c>
    </row>
    <row r="256" spans="1:10" ht="13.5" thickBot="1">
      <c r="A256" s="143">
        <f t="shared" si="38"/>
        <v>44</v>
      </c>
      <c r="B256" s="172" t="s">
        <v>0</v>
      </c>
      <c r="C256" s="590">
        <f>IF(ISERROR(C205+C154),"",(C205+C154))</f>
        <v>0</v>
      </c>
      <c r="D256" s="590">
        <f t="shared" ref="D256:J256" si="45">IF(ISERROR(D205+D154),"",(D205+D154))</f>
        <v>0</v>
      </c>
      <c r="E256" s="590">
        <f t="shared" si="45"/>
        <v>0</v>
      </c>
      <c r="F256" s="590">
        <f t="shared" si="45"/>
        <v>0</v>
      </c>
      <c r="G256" s="590">
        <f t="shared" si="45"/>
        <v>0</v>
      </c>
      <c r="H256" s="590">
        <f t="shared" si="45"/>
        <v>0</v>
      </c>
      <c r="I256" s="590">
        <f t="shared" si="45"/>
        <v>0</v>
      </c>
      <c r="J256" s="591">
        <f t="shared" si="45"/>
        <v>0</v>
      </c>
    </row>
    <row r="257" spans="1:10" ht="13.5" thickBot="1">
      <c r="B257" s="5"/>
      <c r="C257" s="6"/>
      <c r="D257" s="7"/>
      <c r="E257" s="7"/>
      <c r="F257" s="7"/>
      <c r="G257" s="8"/>
      <c r="H257" s="9"/>
      <c r="I257" s="9"/>
    </row>
    <row r="258" spans="1:10" ht="13.5" thickBot="1">
      <c r="B258" s="22" t="s">
        <v>6</v>
      </c>
      <c r="C258" s="595">
        <f>IF(ISERROR(C150-C256),"",(C150-C256))</f>
        <v>0</v>
      </c>
      <c r="D258" s="595">
        <f t="shared" ref="D258:J258" si="46">IF(ISERROR(D150-D256),"",(D150-D256))</f>
        <v>0</v>
      </c>
      <c r="E258" s="595">
        <f t="shared" si="46"/>
        <v>0</v>
      </c>
      <c r="F258" s="595">
        <f t="shared" si="46"/>
        <v>0</v>
      </c>
      <c r="G258" s="595">
        <f t="shared" si="46"/>
        <v>0</v>
      </c>
      <c r="H258" s="595">
        <f t="shared" si="46"/>
        <v>0</v>
      </c>
      <c r="I258" s="595">
        <f t="shared" si="46"/>
        <v>0</v>
      </c>
      <c r="J258" s="596">
        <f t="shared" si="46"/>
        <v>0</v>
      </c>
    </row>
    <row r="259" spans="1:10">
      <c r="B259" s="5"/>
      <c r="C259" s="7"/>
      <c r="D259" s="7"/>
      <c r="E259" s="7"/>
      <c r="F259" s="7"/>
      <c r="G259" s="8"/>
      <c r="H259" s="9"/>
      <c r="I259" s="9"/>
    </row>
    <row r="260" spans="1:10" ht="15">
      <c r="B260" s="169" t="s">
        <v>144</v>
      </c>
      <c r="C260" s="7"/>
      <c r="D260" s="7"/>
      <c r="E260" s="7"/>
      <c r="F260" s="7"/>
      <c r="G260" s="8"/>
      <c r="H260" s="9"/>
      <c r="I260" s="9"/>
    </row>
    <row r="261" spans="1:10">
      <c r="B261" s="170" t="str">
        <f>'Input-IS Y1'!B261</f>
        <v xml:space="preserve">Cells with Formulas are Lightly Highlighted </v>
      </c>
      <c r="C261" s="7"/>
      <c r="D261" s="7"/>
      <c r="E261" s="7"/>
      <c r="F261" s="7"/>
      <c r="G261" s="8"/>
      <c r="H261" s="9"/>
      <c r="I261" s="9"/>
    </row>
    <row r="262" spans="1:10" ht="12" customHeight="1">
      <c r="A262" s="144"/>
      <c r="B262" s="17"/>
      <c r="D262" s="143">
        <v>3</v>
      </c>
      <c r="E262" s="143">
        <v>4</v>
      </c>
      <c r="F262" s="143">
        <v>5</v>
      </c>
      <c r="G262" s="143">
        <v>6</v>
      </c>
      <c r="H262" s="143">
        <v>7</v>
      </c>
      <c r="I262" s="143">
        <v>8</v>
      </c>
      <c r="J262" s="143">
        <v>9</v>
      </c>
    </row>
    <row r="263" spans="1:10" ht="15.75">
      <c r="A263" s="431"/>
      <c r="B263" s="424" t="s">
        <v>30</v>
      </c>
      <c r="C263" s="425"/>
      <c r="D263" s="756">
        <f>B6</f>
        <v>2012</v>
      </c>
      <c r="E263" s="426"/>
      <c r="F263" s="426"/>
      <c r="G263" s="426"/>
      <c r="H263" s="426"/>
      <c r="I263" s="426"/>
      <c r="J263" s="426"/>
    </row>
    <row r="264" spans="1:10" ht="15">
      <c r="A264" s="431"/>
      <c r="B264" s="429"/>
      <c r="C264" s="426"/>
      <c r="D264" s="426"/>
      <c r="E264" s="426"/>
      <c r="F264" s="426"/>
      <c r="G264" s="426"/>
      <c r="H264" s="426"/>
      <c r="I264" s="426"/>
      <c r="J264" s="426"/>
    </row>
    <row r="265" spans="1:10" ht="27" customHeight="1" thickBot="1">
      <c r="A265" s="430"/>
      <c r="B265" s="413" t="s">
        <v>45</v>
      </c>
      <c r="C265" s="414"/>
      <c r="D265" s="439" t="str">
        <f>D152</f>
        <v>Training</v>
      </c>
      <c r="E265" s="439" t="str">
        <f t="shared" ref="E265:J265" si="47">E152</f>
        <v>Conference</v>
      </c>
      <c r="F265" s="439" t="str">
        <f t="shared" si="47"/>
        <v>Research</v>
      </c>
      <c r="G265" s="439" t="str">
        <f t="shared" si="47"/>
        <v>Publications</v>
      </c>
      <c r="H265" s="439" t="str">
        <f t="shared" si="47"/>
        <v/>
      </c>
      <c r="I265" s="439" t="str">
        <f t="shared" si="47"/>
        <v/>
      </c>
      <c r="J265" s="439" t="str">
        <f t="shared" si="47"/>
        <v/>
      </c>
    </row>
    <row r="266" spans="1:10">
      <c r="A266" s="430"/>
      <c r="B266" s="743" t="s">
        <v>31</v>
      </c>
      <c r="C266" s="744"/>
      <c r="D266" s="748"/>
      <c r="E266" s="748"/>
      <c r="F266" s="748"/>
      <c r="G266" s="748"/>
      <c r="H266" s="748"/>
      <c r="I266" s="748"/>
      <c r="J266" s="748"/>
    </row>
    <row r="267" spans="1:10">
      <c r="A267" s="430"/>
      <c r="B267" s="743" t="s">
        <v>69</v>
      </c>
      <c r="C267" s="746"/>
      <c r="D267" s="748"/>
      <c r="E267" s="748"/>
      <c r="F267" s="748"/>
      <c r="G267" s="748"/>
      <c r="H267" s="748"/>
      <c r="I267" s="748"/>
      <c r="J267" s="748"/>
    </row>
    <row r="268" spans="1:10" ht="14.25">
      <c r="A268" s="431"/>
      <c r="B268" s="433" t="s">
        <v>32</v>
      </c>
      <c r="C268" s="404"/>
      <c r="D268" s="579">
        <f>IF(ISERROR('Input-IS Y2'!D$256/D$266),0,'Input-IS Y2'!D$256/D$266)</f>
        <v>0</v>
      </c>
      <c r="E268" s="579">
        <f>IF(ISERROR('Input-IS Y2'!E$256/E$266),0,'Input-IS Y2'!E$256/E$266)</f>
        <v>0</v>
      </c>
      <c r="F268" s="579">
        <f>IF(ISERROR('Input-IS Y2'!F$256/F$266),0,'Input-IS Y2'!F$256/F$266)</f>
        <v>0</v>
      </c>
      <c r="G268" s="579">
        <f>IF(ISERROR('Input-IS Y2'!G$256/G$266),0,'Input-IS Y2'!G$256/G$266)</f>
        <v>0</v>
      </c>
      <c r="H268" s="579">
        <f>IF(ISERROR('Input-IS Y2'!H$256/H$266),0,'Input-IS Y2'!H$256/H$266)</f>
        <v>0</v>
      </c>
      <c r="I268" s="579">
        <f>IF(ISERROR('Input-IS Y2'!I$256/I$266),0,'Input-IS Y2'!I$256/I$266)</f>
        <v>0</v>
      </c>
      <c r="J268" s="579">
        <f>IF(ISERROR('Input-IS Y2'!J$256/J$266),0,'Input-IS Y2'!J$256/J$266)</f>
        <v>0</v>
      </c>
    </row>
    <row r="269" spans="1:10" ht="14.25">
      <c r="A269" s="431"/>
      <c r="B269" s="433" t="s">
        <v>70</v>
      </c>
      <c r="C269" s="404"/>
      <c r="D269" s="579">
        <f t="shared" ref="D269:J269" si="48">IF(D270&gt;=0,0,-D270)</f>
        <v>0</v>
      </c>
      <c r="E269" s="579">
        <f t="shared" si="48"/>
        <v>0</v>
      </c>
      <c r="F269" s="579">
        <f t="shared" si="48"/>
        <v>0</v>
      </c>
      <c r="G269" s="579">
        <f t="shared" si="48"/>
        <v>0</v>
      </c>
      <c r="H269" s="579">
        <f t="shared" si="48"/>
        <v>0</v>
      </c>
      <c r="I269" s="579">
        <f t="shared" si="48"/>
        <v>0</v>
      </c>
      <c r="J269" s="579">
        <f t="shared" si="48"/>
        <v>0</v>
      </c>
    </row>
    <row r="270" spans="1:10" ht="14.25">
      <c r="A270" s="431"/>
      <c r="B270" s="433" t="s">
        <v>44</v>
      </c>
      <c r="C270" s="404"/>
      <c r="D270" s="579">
        <f t="shared" ref="D270:J270" si="49">IF(D268="",0,D267-D268)</f>
        <v>0</v>
      </c>
      <c r="E270" s="579">
        <f t="shared" si="49"/>
        <v>0</v>
      </c>
      <c r="F270" s="579">
        <f t="shared" si="49"/>
        <v>0</v>
      </c>
      <c r="G270" s="579">
        <f t="shared" si="49"/>
        <v>0</v>
      </c>
      <c r="H270" s="579">
        <f t="shared" si="49"/>
        <v>0</v>
      </c>
      <c r="I270" s="579">
        <f t="shared" si="49"/>
        <v>0</v>
      </c>
      <c r="J270" s="579">
        <f t="shared" si="49"/>
        <v>0</v>
      </c>
    </row>
    <row r="271" spans="1:10" ht="14.25">
      <c r="A271" s="431"/>
      <c r="B271" s="433" t="s">
        <v>33</v>
      </c>
      <c r="C271" s="404"/>
      <c r="D271" s="579">
        <f>IF(ISERROR('Input-IS Y2'!D150/D266),0,'Input-IS Y2'!D150/D266)</f>
        <v>0</v>
      </c>
      <c r="E271" s="579">
        <f>IF(ISERROR('Input-IS Y2'!E150/E266),0,'Input-IS Y2'!E150/E266)</f>
        <v>0</v>
      </c>
      <c r="F271" s="579">
        <f>IF(ISERROR('Input-IS Y2'!F150/F266),0,'Input-IS Y2'!F150/F266)</f>
        <v>0</v>
      </c>
      <c r="G271" s="579">
        <f>IF(ISERROR('Input-IS Y2'!G150/G266),0,'Input-IS Y2'!G150/G266)</f>
        <v>0</v>
      </c>
      <c r="H271" s="579">
        <f>IF(ISERROR('Input-IS Y2'!H150/H266),0,'Input-IS Y2'!H150/H266)</f>
        <v>0</v>
      </c>
      <c r="I271" s="579">
        <f>IF(ISERROR('Input-IS Y2'!I150/I266),0,'Input-IS Y2'!I150/I266)</f>
        <v>0</v>
      </c>
      <c r="J271" s="579">
        <f>IF(ISERROR('Input-IS Y2'!J150/J266),0,'Input-IS Y2'!J150/J266)</f>
        <v>0</v>
      </c>
    </row>
    <row r="272" spans="1:10" ht="14.25">
      <c r="A272" s="431"/>
      <c r="B272" s="433" t="s">
        <v>34</v>
      </c>
      <c r="C272" s="404"/>
      <c r="D272" s="579">
        <f t="shared" ref="D272:J272" si="50">IF(ISERROR(D271-D268),"",D271-D268)</f>
        <v>0</v>
      </c>
      <c r="E272" s="579">
        <f t="shared" si="50"/>
        <v>0</v>
      </c>
      <c r="F272" s="579">
        <f t="shared" si="50"/>
        <v>0</v>
      </c>
      <c r="G272" s="579">
        <f t="shared" si="50"/>
        <v>0</v>
      </c>
      <c r="H272" s="579">
        <f t="shared" si="50"/>
        <v>0</v>
      </c>
      <c r="I272" s="579">
        <f t="shared" si="50"/>
        <v>0</v>
      </c>
      <c r="J272" s="579">
        <f t="shared" si="50"/>
        <v>0</v>
      </c>
    </row>
    <row r="273" spans="1:10" ht="14.25">
      <c r="A273" s="431"/>
      <c r="B273" s="435" t="s">
        <v>47</v>
      </c>
      <c r="C273" s="412"/>
      <c r="D273" s="604" t="str">
        <f t="shared" ref="D273:J273" si="51">IF(ISERROR(D272/D271),"",D272/D271)</f>
        <v/>
      </c>
      <c r="E273" s="604" t="str">
        <f t="shared" si="51"/>
        <v/>
      </c>
      <c r="F273" s="604" t="str">
        <f t="shared" si="51"/>
        <v/>
      </c>
      <c r="G273" s="604" t="str">
        <f t="shared" si="51"/>
        <v/>
      </c>
      <c r="H273" s="604" t="str">
        <f t="shared" si="51"/>
        <v/>
      </c>
      <c r="I273" s="604" t="str">
        <f t="shared" si="51"/>
        <v/>
      </c>
      <c r="J273" s="604" t="str">
        <f t="shared" si="51"/>
        <v/>
      </c>
    </row>
    <row r="274" spans="1:10" ht="15">
      <c r="A274" s="431"/>
      <c r="B274" s="429"/>
      <c r="C274" s="426"/>
      <c r="D274" s="426"/>
      <c r="E274" s="426"/>
      <c r="F274" s="426"/>
      <c r="G274" s="426"/>
      <c r="H274" s="426"/>
      <c r="I274" s="426"/>
      <c r="J274" s="426"/>
    </row>
    <row r="275" spans="1:10" ht="13.5" thickBot="1">
      <c r="A275" s="430"/>
      <c r="B275" s="437" t="s">
        <v>35</v>
      </c>
      <c r="C275" s="438" t="s">
        <v>1</v>
      </c>
      <c r="D275" s="439" t="str">
        <f t="shared" ref="D275:J275" si="52">D265</f>
        <v>Training</v>
      </c>
      <c r="E275" s="439" t="str">
        <f t="shared" si="52"/>
        <v>Conference</v>
      </c>
      <c r="F275" s="439" t="str">
        <f t="shared" si="52"/>
        <v>Research</v>
      </c>
      <c r="G275" s="439" t="str">
        <f t="shared" si="52"/>
        <v>Publications</v>
      </c>
      <c r="H275" s="439" t="str">
        <f t="shared" si="52"/>
        <v/>
      </c>
      <c r="I275" s="439" t="str">
        <f t="shared" si="52"/>
        <v/>
      </c>
      <c r="J275" s="439" t="str">
        <f t="shared" si="52"/>
        <v/>
      </c>
    </row>
    <row r="276" spans="1:10" ht="14.25">
      <c r="A276" s="431"/>
      <c r="B276" s="433" t="s">
        <v>7</v>
      </c>
      <c r="C276" s="613">
        <f>'Input-IS Y2'!C150</f>
        <v>0</v>
      </c>
      <c r="D276" s="613">
        <f>'Input-IS Y2'!D150</f>
        <v>0</v>
      </c>
      <c r="E276" s="613">
        <f>'Input-IS Y2'!E150</f>
        <v>0</v>
      </c>
      <c r="F276" s="613">
        <f>'Input-IS Y2'!F150</f>
        <v>0</v>
      </c>
      <c r="G276" s="613">
        <f>'Input-IS Y2'!G150</f>
        <v>0</v>
      </c>
      <c r="H276" s="613">
        <f>'Input-IS Y2'!H150</f>
        <v>0</v>
      </c>
      <c r="I276" s="613">
        <f>'Input-IS Y2'!I150</f>
        <v>0</v>
      </c>
      <c r="J276" s="613">
        <f>'Input-IS Y2'!J150</f>
        <v>0</v>
      </c>
    </row>
    <row r="277" spans="1:10" ht="14.25">
      <c r="A277" s="431"/>
      <c r="B277" s="433" t="s">
        <v>36</v>
      </c>
      <c r="C277" s="613">
        <f>'Input-IS Y2'!C256</f>
        <v>0</v>
      </c>
      <c r="D277" s="613">
        <f>'Input-IS Y2'!D256</f>
        <v>0</v>
      </c>
      <c r="E277" s="613">
        <f>'Input-IS Y2'!E256</f>
        <v>0</v>
      </c>
      <c r="F277" s="613">
        <f>'Input-IS Y2'!F256</f>
        <v>0</v>
      </c>
      <c r="G277" s="613">
        <f>'Input-IS Y2'!G256</f>
        <v>0</v>
      </c>
      <c r="H277" s="613">
        <f>'Input-IS Y2'!H256</f>
        <v>0</v>
      </c>
      <c r="I277" s="613">
        <f>'Input-IS Y2'!I256</f>
        <v>0</v>
      </c>
      <c r="J277" s="613">
        <f>'Input-IS Y2'!J256</f>
        <v>0</v>
      </c>
    </row>
    <row r="278" spans="1:10" ht="14.25">
      <c r="A278" s="431"/>
      <c r="B278" s="433" t="s">
        <v>34</v>
      </c>
      <c r="C278" s="613">
        <f t="shared" ref="C278:J278" si="53">C276-C277</f>
        <v>0</v>
      </c>
      <c r="D278" s="613">
        <f t="shared" si="53"/>
        <v>0</v>
      </c>
      <c r="E278" s="613">
        <f t="shared" si="53"/>
        <v>0</v>
      </c>
      <c r="F278" s="613">
        <f t="shared" si="53"/>
        <v>0</v>
      </c>
      <c r="G278" s="613">
        <f t="shared" si="53"/>
        <v>0</v>
      </c>
      <c r="H278" s="613">
        <f t="shared" si="53"/>
        <v>0</v>
      </c>
      <c r="I278" s="613">
        <f t="shared" si="53"/>
        <v>0</v>
      </c>
      <c r="J278" s="613">
        <f t="shared" si="53"/>
        <v>0</v>
      </c>
    </row>
    <row r="279" spans="1:10" ht="14.25">
      <c r="A279" s="431"/>
      <c r="B279" s="435" t="s">
        <v>46</v>
      </c>
      <c r="C279" s="625" t="str">
        <f>IF(ISERROR(C278/$C$278),"",C278/$C$278)</f>
        <v/>
      </c>
      <c r="D279" s="604" t="e">
        <f t="shared" ref="D279:J279" si="54">IF(D278/$C$278&lt;0,0,(D278/$C$278))</f>
        <v>#DIV/0!</v>
      </c>
      <c r="E279" s="604" t="e">
        <f t="shared" si="54"/>
        <v>#DIV/0!</v>
      </c>
      <c r="F279" s="604" t="e">
        <f t="shared" si="54"/>
        <v>#DIV/0!</v>
      </c>
      <c r="G279" s="604" t="e">
        <f t="shared" si="54"/>
        <v>#DIV/0!</v>
      </c>
      <c r="H279" s="604" t="e">
        <f t="shared" si="54"/>
        <v>#DIV/0!</v>
      </c>
      <c r="I279" s="604" t="e">
        <f t="shared" si="54"/>
        <v>#DIV/0!</v>
      </c>
      <c r="J279" s="604" t="e">
        <f t="shared" si="54"/>
        <v>#DIV/0!</v>
      </c>
    </row>
    <row r="280" spans="1:10" ht="15">
      <c r="A280" s="431"/>
      <c r="B280" s="440"/>
      <c r="C280" s="441"/>
      <c r="D280" s="441"/>
      <c r="E280" s="441"/>
      <c r="F280" s="441"/>
      <c r="G280" s="441"/>
      <c r="H280" s="441"/>
      <c r="I280" s="441"/>
      <c r="J280" s="441"/>
    </row>
    <row r="281" spans="1:10" ht="13.5" thickBot="1">
      <c r="A281" s="430"/>
      <c r="B281" s="437" t="s">
        <v>37</v>
      </c>
      <c r="C281" s="438" t="s">
        <v>1</v>
      </c>
      <c r="D281" s="439" t="str">
        <f t="shared" ref="D281:J281" si="55">D275</f>
        <v>Training</v>
      </c>
      <c r="E281" s="439" t="str">
        <f t="shared" si="55"/>
        <v>Conference</v>
      </c>
      <c r="F281" s="439" t="str">
        <f t="shared" si="55"/>
        <v>Research</v>
      </c>
      <c r="G281" s="439" t="str">
        <f t="shared" si="55"/>
        <v>Publications</v>
      </c>
      <c r="H281" s="439" t="str">
        <f t="shared" si="55"/>
        <v/>
      </c>
      <c r="I281" s="439" t="str">
        <f t="shared" si="55"/>
        <v/>
      </c>
      <c r="J281" s="439" t="str">
        <f t="shared" si="55"/>
        <v/>
      </c>
    </row>
    <row r="282" spans="1:10" ht="14.25">
      <c r="A282" s="431"/>
      <c r="B282" s="433" t="s">
        <v>18</v>
      </c>
      <c r="C282" s="613">
        <f>'Input-IS Y2'!C149</f>
        <v>0</v>
      </c>
      <c r="D282" s="613">
        <f>'Input-IS Y2'!D149</f>
        <v>0</v>
      </c>
      <c r="E282" s="613">
        <f>'Input-IS Y2'!E149</f>
        <v>0</v>
      </c>
      <c r="F282" s="613">
        <f>'Input-IS Y2'!F149</f>
        <v>0</v>
      </c>
      <c r="G282" s="613">
        <f>'Input-IS Y2'!G149</f>
        <v>0</v>
      </c>
      <c r="H282" s="613">
        <f>'Input-IS Y2'!H149</f>
        <v>0</v>
      </c>
      <c r="I282" s="613">
        <f>'Input-IS Y2'!I149</f>
        <v>0</v>
      </c>
      <c r="J282" s="613">
        <f>'Input-IS Y2'!J149</f>
        <v>0</v>
      </c>
    </row>
    <row r="283" spans="1:10" ht="14.25">
      <c r="A283" s="431"/>
      <c r="B283" s="433" t="s">
        <v>38</v>
      </c>
      <c r="C283" s="604" t="e">
        <f>IF((C282/C286)="","",(C282/C286))</f>
        <v>#DIV/0!</v>
      </c>
      <c r="D283" s="604" t="e">
        <f t="shared" ref="D283:J283" si="56">IF(D$291="","",(D282/$C$282))</f>
        <v>#DIV/0!</v>
      </c>
      <c r="E283" s="604" t="e">
        <f t="shared" si="56"/>
        <v>#DIV/0!</v>
      </c>
      <c r="F283" s="604" t="e">
        <f t="shared" si="56"/>
        <v>#DIV/0!</v>
      </c>
      <c r="G283" s="604" t="e">
        <f t="shared" si="56"/>
        <v>#DIV/0!</v>
      </c>
      <c r="H283" s="604" t="str">
        <f t="shared" si="56"/>
        <v/>
      </c>
      <c r="I283" s="604" t="str">
        <f t="shared" si="56"/>
        <v/>
      </c>
      <c r="J283" s="604" t="str">
        <f t="shared" si="56"/>
        <v/>
      </c>
    </row>
    <row r="284" spans="1:10" ht="14.25">
      <c r="A284" s="431"/>
      <c r="B284" s="433" t="s">
        <v>39</v>
      </c>
      <c r="C284" s="613">
        <f>'Input-IS Y2'!C81</f>
        <v>0</v>
      </c>
      <c r="D284" s="613">
        <f>'Input-IS Y2'!D81</f>
        <v>0</v>
      </c>
      <c r="E284" s="613">
        <f>'Input-IS Y2'!E81</f>
        <v>0</v>
      </c>
      <c r="F284" s="613">
        <f>'Input-IS Y2'!F81</f>
        <v>0</v>
      </c>
      <c r="G284" s="613">
        <f>'Input-IS Y2'!G81</f>
        <v>0</v>
      </c>
      <c r="H284" s="613">
        <f>'Input-IS Y2'!H81</f>
        <v>0</v>
      </c>
      <c r="I284" s="613">
        <f>'Input-IS Y2'!I81</f>
        <v>0</v>
      </c>
      <c r="J284" s="613">
        <f>'Input-IS Y2'!J81</f>
        <v>0</v>
      </c>
    </row>
    <row r="285" spans="1:10" ht="14.25">
      <c r="A285" s="431"/>
      <c r="B285" s="433" t="s">
        <v>48</v>
      </c>
      <c r="C285" s="604" t="e">
        <f>IF((C284/C286)="","",(C284/C286))</f>
        <v>#DIV/0!</v>
      </c>
      <c r="D285" s="625" t="e">
        <f t="shared" ref="D285:J285" si="57">IF(D291="","",(D284/$C$284))</f>
        <v>#DIV/0!</v>
      </c>
      <c r="E285" s="625" t="e">
        <f t="shared" si="57"/>
        <v>#DIV/0!</v>
      </c>
      <c r="F285" s="625" t="e">
        <f t="shared" si="57"/>
        <v>#DIV/0!</v>
      </c>
      <c r="G285" s="625" t="e">
        <f t="shared" si="57"/>
        <v>#DIV/0!</v>
      </c>
      <c r="H285" s="625" t="str">
        <f t="shared" si="57"/>
        <v/>
      </c>
      <c r="I285" s="625" t="str">
        <f t="shared" si="57"/>
        <v/>
      </c>
      <c r="J285" s="625" t="str">
        <f t="shared" si="57"/>
        <v/>
      </c>
    </row>
    <row r="286" spans="1:10" ht="14.25">
      <c r="A286" s="431"/>
      <c r="B286" s="433" t="s">
        <v>7</v>
      </c>
      <c r="C286" s="613">
        <f>'Input-IS Y2'!C150</f>
        <v>0</v>
      </c>
      <c r="D286" s="613">
        <f>'Input-IS Y2'!D150</f>
        <v>0</v>
      </c>
      <c r="E286" s="613">
        <f>'Input-IS Y2'!E150</f>
        <v>0</v>
      </c>
      <c r="F286" s="613">
        <f>'Input-IS Y2'!F150</f>
        <v>0</v>
      </c>
      <c r="G286" s="613">
        <f>'Input-IS Y2'!G150</f>
        <v>0</v>
      </c>
      <c r="H286" s="613">
        <f>'Input-IS Y2'!H150</f>
        <v>0</v>
      </c>
      <c r="I286" s="613">
        <f>'Input-IS Y2'!I150</f>
        <v>0</v>
      </c>
      <c r="J286" s="613">
        <f>'Input-IS Y2'!J150</f>
        <v>0</v>
      </c>
    </row>
    <row r="287" spans="1:10" ht="14.25">
      <c r="A287" s="431"/>
      <c r="B287" s="433" t="s">
        <v>49</v>
      </c>
      <c r="C287" s="604"/>
      <c r="D287" s="604" t="e">
        <f t="shared" ref="D287:J287" si="58">IF(D291="","",(D286/$C$286))</f>
        <v>#DIV/0!</v>
      </c>
      <c r="E287" s="604" t="e">
        <f t="shared" si="58"/>
        <v>#DIV/0!</v>
      </c>
      <c r="F287" s="604" t="e">
        <f t="shared" si="58"/>
        <v>#DIV/0!</v>
      </c>
      <c r="G287" s="604" t="e">
        <f t="shared" si="58"/>
        <v>#DIV/0!</v>
      </c>
      <c r="H287" s="604" t="str">
        <f t="shared" si="58"/>
        <v/>
      </c>
      <c r="I287" s="604" t="str">
        <f t="shared" si="58"/>
        <v/>
      </c>
      <c r="J287" s="604" t="str">
        <f t="shared" si="58"/>
        <v/>
      </c>
    </row>
    <row r="288" spans="1:10" ht="14.25">
      <c r="A288" s="431"/>
      <c r="B288" s="433" t="s">
        <v>51</v>
      </c>
      <c r="C288" s="625"/>
      <c r="D288" s="625" t="e">
        <f t="shared" ref="D288:J288" si="59">IF(D291="","",(D282/D$286))</f>
        <v>#DIV/0!</v>
      </c>
      <c r="E288" s="625" t="e">
        <f t="shared" si="59"/>
        <v>#DIV/0!</v>
      </c>
      <c r="F288" s="625" t="e">
        <f t="shared" si="59"/>
        <v>#DIV/0!</v>
      </c>
      <c r="G288" s="625" t="e">
        <f t="shared" si="59"/>
        <v>#DIV/0!</v>
      </c>
      <c r="H288" s="625" t="str">
        <f t="shared" si="59"/>
        <v/>
      </c>
      <c r="I288" s="625" t="str">
        <f t="shared" si="59"/>
        <v/>
      </c>
      <c r="J288" s="625" t="str">
        <f t="shared" si="59"/>
        <v/>
      </c>
    </row>
    <row r="289" spans="1:10" ht="14.25">
      <c r="A289" s="431"/>
      <c r="B289" s="433" t="s">
        <v>50</v>
      </c>
      <c r="C289" s="625"/>
      <c r="D289" s="625" t="e">
        <f t="shared" ref="D289:J289" si="60">IF(D291="","",(D284/D$286))</f>
        <v>#DIV/0!</v>
      </c>
      <c r="E289" s="625" t="e">
        <f t="shared" si="60"/>
        <v>#DIV/0!</v>
      </c>
      <c r="F289" s="625" t="e">
        <f t="shared" si="60"/>
        <v>#DIV/0!</v>
      </c>
      <c r="G289" s="625" t="e">
        <f t="shared" si="60"/>
        <v>#DIV/0!</v>
      </c>
      <c r="H289" s="625" t="str">
        <f t="shared" si="60"/>
        <v/>
      </c>
      <c r="I289" s="625" t="str">
        <f t="shared" si="60"/>
        <v/>
      </c>
      <c r="J289" s="625" t="str">
        <f t="shared" si="60"/>
        <v/>
      </c>
    </row>
    <row r="290" spans="1:10" ht="15">
      <c r="A290" s="431"/>
      <c r="B290" s="443"/>
      <c r="C290" s="444"/>
      <c r="D290" s="445"/>
      <c r="E290" s="446"/>
      <c r="F290" s="447"/>
      <c r="G290" s="448"/>
      <c r="H290" s="445"/>
      <c r="I290" s="449"/>
      <c r="J290" s="450"/>
    </row>
    <row r="291" spans="1:10" ht="13.5" thickBot="1">
      <c r="A291" s="430"/>
      <c r="B291" s="437" t="s">
        <v>40</v>
      </c>
      <c r="C291" s="438" t="s">
        <v>1</v>
      </c>
      <c r="D291" s="439" t="str">
        <f t="shared" ref="D291:J291" si="61">D281</f>
        <v>Training</v>
      </c>
      <c r="E291" s="439" t="str">
        <f t="shared" si="61"/>
        <v>Conference</v>
      </c>
      <c r="F291" s="439" t="str">
        <f t="shared" si="61"/>
        <v>Research</v>
      </c>
      <c r="G291" s="439" t="str">
        <f t="shared" si="61"/>
        <v>Publications</v>
      </c>
      <c r="H291" s="439" t="str">
        <f t="shared" si="61"/>
        <v/>
      </c>
      <c r="I291" s="439" t="str">
        <f t="shared" si="61"/>
        <v/>
      </c>
      <c r="J291" s="439" t="str">
        <f t="shared" si="61"/>
        <v/>
      </c>
    </row>
    <row r="292" spans="1:10" ht="14.25">
      <c r="A292" s="431"/>
      <c r="B292" s="433" t="s">
        <v>41</v>
      </c>
      <c r="C292" s="613">
        <f>'Input-IS Y2'!C154</f>
        <v>0</v>
      </c>
      <c r="D292" s="613">
        <f>'Input-IS Y2'!D154</f>
        <v>0</v>
      </c>
      <c r="E292" s="613">
        <f>'Input-IS Y2'!E154</f>
        <v>0</v>
      </c>
      <c r="F292" s="613">
        <f>'Input-IS Y2'!F154</f>
        <v>0</v>
      </c>
      <c r="G292" s="613">
        <f>'Input-IS Y2'!G154</f>
        <v>0</v>
      </c>
      <c r="H292" s="613">
        <f>'Input-IS Y2'!H154</f>
        <v>0</v>
      </c>
      <c r="I292" s="613">
        <f>'Input-IS Y2'!I154</f>
        <v>0</v>
      </c>
      <c r="J292" s="613">
        <f>'Input-IS Y2'!J154</f>
        <v>0</v>
      </c>
    </row>
    <row r="293" spans="1:10" ht="14.25">
      <c r="A293" s="431"/>
      <c r="B293" s="433" t="s">
        <v>42</v>
      </c>
      <c r="C293" s="604"/>
      <c r="D293" s="604" t="e">
        <f t="shared" ref="D293:J293" si="62">IF(D$291="","",(D292/$C$292))</f>
        <v>#DIV/0!</v>
      </c>
      <c r="E293" s="604" t="e">
        <f t="shared" si="62"/>
        <v>#DIV/0!</v>
      </c>
      <c r="F293" s="604" t="e">
        <f t="shared" si="62"/>
        <v>#DIV/0!</v>
      </c>
      <c r="G293" s="604" t="e">
        <f t="shared" si="62"/>
        <v>#DIV/0!</v>
      </c>
      <c r="H293" s="604" t="str">
        <f t="shared" si="62"/>
        <v/>
      </c>
      <c r="I293" s="604" t="str">
        <f t="shared" si="62"/>
        <v/>
      </c>
      <c r="J293" s="604" t="str">
        <f t="shared" si="62"/>
        <v/>
      </c>
    </row>
    <row r="294" spans="1:10" ht="14.25">
      <c r="A294" s="431"/>
      <c r="B294" s="433" t="s">
        <v>66</v>
      </c>
      <c r="C294" s="613">
        <f>'Input-IS Y2'!C205</f>
        <v>0</v>
      </c>
      <c r="D294" s="613">
        <f>'Input-IS Y2'!D205</f>
        <v>0</v>
      </c>
      <c r="E294" s="613">
        <f>'Input-IS Y2'!E205</f>
        <v>0</v>
      </c>
      <c r="F294" s="613">
        <f>'Input-IS Y2'!F205</f>
        <v>0</v>
      </c>
      <c r="G294" s="613">
        <f>'Input-IS Y2'!G205</f>
        <v>0</v>
      </c>
      <c r="H294" s="613">
        <f>'Input-IS Y2'!H205</f>
        <v>0</v>
      </c>
      <c r="I294" s="613">
        <f>'Input-IS Y2'!I205</f>
        <v>0</v>
      </c>
      <c r="J294" s="613">
        <f>'Input-IS Y2'!J205</f>
        <v>0</v>
      </c>
    </row>
    <row r="295" spans="1:10" ht="14.25">
      <c r="A295" s="431"/>
      <c r="B295" s="433" t="s">
        <v>67</v>
      </c>
      <c r="C295" s="604"/>
      <c r="D295" s="604" t="e">
        <f t="shared" ref="D295:J295" si="63">IF(D291="","",(D294/$C$294))</f>
        <v>#DIV/0!</v>
      </c>
      <c r="E295" s="604" t="e">
        <f t="shared" si="63"/>
        <v>#DIV/0!</v>
      </c>
      <c r="F295" s="604" t="e">
        <f t="shared" si="63"/>
        <v>#DIV/0!</v>
      </c>
      <c r="G295" s="604" t="e">
        <f t="shared" si="63"/>
        <v>#DIV/0!</v>
      </c>
      <c r="H295" s="604" t="str">
        <f t="shared" si="63"/>
        <v/>
      </c>
      <c r="I295" s="604" t="str">
        <f t="shared" si="63"/>
        <v/>
      </c>
      <c r="J295" s="604" t="str">
        <f t="shared" si="63"/>
        <v/>
      </c>
    </row>
    <row r="296" spans="1:10" ht="14.25">
      <c r="A296" s="431"/>
      <c r="B296" s="433" t="s">
        <v>43</v>
      </c>
      <c r="C296" s="613">
        <f>'Input-IS Y2'!C256</f>
        <v>0</v>
      </c>
      <c r="D296" s="613">
        <f>'Input-IS Y2'!D256</f>
        <v>0</v>
      </c>
      <c r="E296" s="613">
        <f>'Input-IS Y2'!E256</f>
        <v>0</v>
      </c>
      <c r="F296" s="613">
        <f>'Input-IS Y2'!F256</f>
        <v>0</v>
      </c>
      <c r="G296" s="613">
        <f>'Input-IS Y2'!G256</f>
        <v>0</v>
      </c>
      <c r="H296" s="613">
        <f>'Input-IS Y2'!H256</f>
        <v>0</v>
      </c>
      <c r="I296" s="613">
        <f>'Input-IS Y2'!I256</f>
        <v>0</v>
      </c>
      <c r="J296" s="613">
        <f>'Input-IS Y2'!J256</f>
        <v>0</v>
      </c>
    </row>
    <row r="297" spans="1:10" ht="14.25">
      <c r="A297" s="431"/>
      <c r="B297" s="433" t="s">
        <v>52</v>
      </c>
      <c r="C297" s="604"/>
      <c r="D297" s="604" t="e">
        <f t="shared" ref="D297:J297" si="64">IF(D291="","",(D296/$C$296))</f>
        <v>#DIV/0!</v>
      </c>
      <c r="E297" s="604" t="e">
        <f t="shared" si="64"/>
        <v>#DIV/0!</v>
      </c>
      <c r="F297" s="604" t="e">
        <f t="shared" si="64"/>
        <v>#DIV/0!</v>
      </c>
      <c r="G297" s="604" t="e">
        <f t="shared" si="64"/>
        <v>#DIV/0!</v>
      </c>
      <c r="H297" s="604" t="str">
        <f t="shared" si="64"/>
        <v/>
      </c>
      <c r="I297" s="604" t="str">
        <f t="shared" si="64"/>
        <v/>
      </c>
      <c r="J297" s="604" t="str">
        <f t="shared" si="64"/>
        <v/>
      </c>
    </row>
    <row r="298" spans="1:10" ht="14.25">
      <c r="A298" s="431"/>
      <c r="B298" s="433" t="s">
        <v>53</v>
      </c>
      <c r="C298" s="604"/>
      <c r="D298" s="604" t="e">
        <f t="shared" ref="D298:J298" si="65">IF(D291="","",(D292/D$296))</f>
        <v>#DIV/0!</v>
      </c>
      <c r="E298" s="604" t="e">
        <f t="shared" si="65"/>
        <v>#DIV/0!</v>
      </c>
      <c r="F298" s="604" t="e">
        <f t="shared" si="65"/>
        <v>#DIV/0!</v>
      </c>
      <c r="G298" s="604" t="e">
        <f t="shared" si="65"/>
        <v>#DIV/0!</v>
      </c>
      <c r="H298" s="604" t="str">
        <f t="shared" si="65"/>
        <v/>
      </c>
      <c r="I298" s="604" t="str">
        <f t="shared" si="65"/>
        <v/>
      </c>
      <c r="J298" s="604" t="str">
        <f t="shared" si="65"/>
        <v/>
      </c>
    </row>
    <row r="299" spans="1:10" ht="14.25">
      <c r="A299" s="431"/>
      <c r="B299" s="433" t="s">
        <v>68</v>
      </c>
      <c r="C299" s="604"/>
      <c r="D299" s="625" t="e">
        <f t="shared" ref="D299:J299" si="66">IF(D291="","",((D294/D$296)))</f>
        <v>#DIV/0!</v>
      </c>
      <c r="E299" s="625" t="e">
        <f t="shared" si="66"/>
        <v>#DIV/0!</v>
      </c>
      <c r="F299" s="625" t="e">
        <f t="shared" si="66"/>
        <v>#DIV/0!</v>
      </c>
      <c r="G299" s="625" t="e">
        <f t="shared" si="66"/>
        <v>#DIV/0!</v>
      </c>
      <c r="H299" s="625" t="str">
        <f t="shared" si="66"/>
        <v/>
      </c>
      <c r="I299" s="625" t="str">
        <f t="shared" si="66"/>
        <v/>
      </c>
      <c r="J299" s="625" t="str">
        <f t="shared" si="66"/>
        <v/>
      </c>
    </row>
    <row r="300" spans="1:10" ht="15">
      <c r="A300" s="431"/>
      <c r="B300" s="443"/>
      <c r="C300" s="444"/>
      <c r="D300" s="445"/>
      <c r="E300" s="446"/>
      <c r="F300" s="447"/>
      <c r="G300" s="448"/>
      <c r="H300" s="445"/>
      <c r="I300" s="449"/>
      <c r="J300" s="450"/>
    </row>
    <row r="301" spans="1:10" ht="13.5" thickBot="1">
      <c r="A301" s="430"/>
      <c r="B301" s="437" t="s">
        <v>44</v>
      </c>
      <c r="C301" s="438" t="s">
        <v>1</v>
      </c>
      <c r="D301" s="439" t="str">
        <f t="shared" ref="D301:J301" si="67">D291</f>
        <v>Training</v>
      </c>
      <c r="E301" s="439" t="str">
        <f t="shared" si="67"/>
        <v>Conference</v>
      </c>
      <c r="F301" s="439" t="str">
        <f t="shared" si="67"/>
        <v>Research</v>
      </c>
      <c r="G301" s="439" t="str">
        <f t="shared" si="67"/>
        <v>Publications</v>
      </c>
      <c r="H301" s="439" t="str">
        <f t="shared" si="67"/>
        <v/>
      </c>
      <c r="I301" s="439" t="str">
        <f t="shared" si="67"/>
        <v/>
      </c>
      <c r="J301" s="439" t="str">
        <f t="shared" si="67"/>
        <v/>
      </c>
    </row>
    <row r="302" spans="1:10" ht="14.25">
      <c r="A302" s="431"/>
      <c r="B302" s="433" t="s">
        <v>18</v>
      </c>
      <c r="C302" s="579">
        <f>'Input-IS Y2'!C149</f>
        <v>0</v>
      </c>
      <c r="D302" s="579">
        <f>'Input-IS Y2'!D149</f>
        <v>0</v>
      </c>
      <c r="E302" s="579">
        <f>'Input-IS Y2'!E149</f>
        <v>0</v>
      </c>
      <c r="F302" s="579">
        <f>'Input-IS Y2'!F149</f>
        <v>0</v>
      </c>
      <c r="G302" s="579">
        <f>'Input-IS Y2'!G149</f>
        <v>0</v>
      </c>
      <c r="H302" s="579">
        <f>'Input-IS Y2'!H149</f>
        <v>0</v>
      </c>
      <c r="I302" s="579">
        <f>'Input-IS Y2'!I149</f>
        <v>0</v>
      </c>
      <c r="J302" s="579">
        <f>'Input-IS Y2'!J149</f>
        <v>0</v>
      </c>
    </row>
    <row r="303" spans="1:10" ht="14.25">
      <c r="A303" s="431"/>
      <c r="B303" s="433" t="s">
        <v>36</v>
      </c>
      <c r="C303" s="579">
        <f>'Input-IS Y2'!C256</f>
        <v>0</v>
      </c>
      <c r="D303" s="579">
        <f>'Input-IS Y2'!D256</f>
        <v>0</v>
      </c>
      <c r="E303" s="579">
        <f>'Input-IS Y2'!E256</f>
        <v>0</v>
      </c>
      <c r="F303" s="579">
        <f>'Input-IS Y2'!F256</f>
        <v>0</v>
      </c>
      <c r="G303" s="579">
        <f>'Input-IS Y2'!G256</f>
        <v>0</v>
      </c>
      <c r="H303" s="579">
        <f>'Input-IS Y2'!H256</f>
        <v>0</v>
      </c>
      <c r="I303" s="579">
        <f>'Input-IS Y2'!I256</f>
        <v>0</v>
      </c>
      <c r="J303" s="579">
        <f>'Input-IS Y2'!J256</f>
        <v>0</v>
      </c>
    </row>
    <row r="304" spans="1:10" ht="14.25">
      <c r="A304" s="431"/>
      <c r="B304" s="435" t="s">
        <v>54</v>
      </c>
      <c r="C304" s="625" t="str">
        <f t="shared" ref="C304:J304" si="68">IF(ISERROR(C302/C303),"",C302/C303)</f>
        <v/>
      </c>
      <c r="D304" s="604" t="str">
        <f t="shared" si="68"/>
        <v/>
      </c>
      <c r="E304" s="604" t="str">
        <f t="shared" si="68"/>
        <v/>
      </c>
      <c r="F304" s="604" t="str">
        <f t="shared" si="68"/>
        <v/>
      </c>
      <c r="G304" s="604" t="str">
        <f t="shared" si="68"/>
        <v/>
      </c>
      <c r="H304" s="604" t="str">
        <f t="shared" si="68"/>
        <v/>
      </c>
      <c r="I304" s="604" t="str">
        <f t="shared" si="68"/>
        <v/>
      </c>
      <c r="J304" s="604" t="str">
        <f t="shared" si="68"/>
        <v/>
      </c>
    </row>
    <row r="305" spans="1:10" ht="15">
      <c r="A305" s="145"/>
      <c r="B305" s="24"/>
      <c r="C305" s="23"/>
      <c r="D305" s="207"/>
      <c r="E305" s="23"/>
      <c r="F305" s="23"/>
      <c r="G305" s="23"/>
      <c r="H305" s="23"/>
      <c r="I305" s="23"/>
      <c r="J305" s="23"/>
    </row>
    <row r="307" spans="1:10" ht="15.75">
      <c r="B307" s="25" t="s">
        <v>65</v>
      </c>
    </row>
  </sheetData>
  <sheetProtection formatCells="0" formatColumns="0" formatRows="0" insertColumns="0"/>
  <conditionalFormatting sqref="D263:D264 D256:D261 D84:D103 D11:D18 C119:C126 D118:D153 D204:D205 D155:D182 D34:D58 D61:D82 D20:D31 D266:D304">
    <cfRule type="expression" dxfId="1796" priority="339">
      <formula>$D$9=""</formula>
    </cfRule>
  </conditionalFormatting>
  <conditionalFormatting sqref="E263:E264 E256:E261 E84:E103 E11:E18 E118:E153 E204:E205 E155:E182 E34:E58 E61:E82 E20:E31">
    <cfRule type="expression" dxfId="1795" priority="338">
      <formula>$E$9=""</formula>
    </cfRule>
  </conditionalFormatting>
  <conditionalFormatting sqref="F263:F264 F256:F261 F84:F103 F11:F18 F118:F153 F204:F205 F155:F182 F34:F58 F61:F82 F20:F31">
    <cfRule type="expression" dxfId="1794" priority="337">
      <formula>$F$9=""</formula>
    </cfRule>
  </conditionalFormatting>
  <conditionalFormatting sqref="G263:G264 G256:G261 G84:G103 G11:G18 G118:G153 G204:G205 G155:G182 G34:G58 G61:G82 G20:G31">
    <cfRule type="expression" dxfId="1793" priority="336">
      <formula>$G$9=""</formula>
    </cfRule>
  </conditionalFormatting>
  <conditionalFormatting sqref="H263:H264 H256:H261 H84:H103 H11:H18 H118:H153 H204:H205 H155:H182 H34:H58 H61:H82 H20:H31">
    <cfRule type="expression" dxfId="1792" priority="335">
      <formula>$H$9=""</formula>
    </cfRule>
  </conditionalFormatting>
  <conditionalFormatting sqref="I263:I264 I256:I261 I84:I103 I11:I18 I118:I153 I204:I205 I155:I182 I34:I58 I61:I82 I20:I31">
    <cfRule type="expression" dxfId="1791" priority="334">
      <formula>$I$9=""</formula>
    </cfRule>
  </conditionalFormatting>
  <conditionalFormatting sqref="J263:J264 J256:J261 J84:J103 J11:J18 J118:J153 J204:J205 J155:J182 J34:J58 J61:J82 J20:J31">
    <cfRule type="expression" dxfId="1790" priority="333">
      <formula>$J$9=""</formula>
    </cfRule>
  </conditionalFormatting>
  <conditionalFormatting sqref="D155:D180 D157:J182 D204:J204">
    <cfRule type="expression" dxfId="1789" priority="323">
      <formula>$D$9=""</formula>
    </cfRule>
  </conditionalFormatting>
  <conditionalFormatting sqref="E155:E180">
    <cfRule type="expression" dxfId="1788" priority="322">
      <formula>$E$9=""</formula>
    </cfRule>
  </conditionalFormatting>
  <conditionalFormatting sqref="F155:F180">
    <cfRule type="expression" dxfId="1787" priority="321">
      <formula>$F$9=""</formula>
    </cfRule>
  </conditionalFormatting>
  <conditionalFormatting sqref="G155:G180">
    <cfRule type="expression" dxfId="1786" priority="320">
      <formula>$G$9=""</formula>
    </cfRule>
  </conditionalFormatting>
  <conditionalFormatting sqref="D34:D57">
    <cfRule type="expression" dxfId="1785" priority="319">
      <formula>$D$9=""</formula>
    </cfRule>
  </conditionalFormatting>
  <conditionalFormatting sqref="E34:E57">
    <cfRule type="expression" dxfId="1784" priority="318">
      <formula>$E$9=""</formula>
    </cfRule>
  </conditionalFormatting>
  <conditionalFormatting sqref="F34:F57">
    <cfRule type="expression" dxfId="1783" priority="317">
      <formula>$F$9=""</formula>
    </cfRule>
  </conditionalFormatting>
  <conditionalFormatting sqref="G34:G57">
    <cfRule type="expression" dxfId="1782" priority="316">
      <formula>$G$9=""</formula>
    </cfRule>
  </conditionalFormatting>
  <conditionalFormatting sqref="G35">
    <cfRule type="expression" dxfId="1781" priority="315">
      <formula>$F$9=""</formula>
    </cfRule>
  </conditionalFormatting>
  <conditionalFormatting sqref="G35">
    <cfRule type="expression" dxfId="1780" priority="314">
      <formula>$F$9=""</formula>
    </cfRule>
  </conditionalFormatting>
  <conditionalFormatting sqref="D81">
    <cfRule type="expression" dxfId="1779" priority="306">
      <formula>$D$9=""</formula>
    </cfRule>
  </conditionalFormatting>
  <conditionalFormatting sqref="E81">
    <cfRule type="expression" dxfId="1778" priority="305">
      <formula>$E$9=""</formula>
    </cfRule>
  </conditionalFormatting>
  <conditionalFormatting sqref="F81">
    <cfRule type="expression" dxfId="1777" priority="304">
      <formula>$F$9=""</formula>
    </cfRule>
  </conditionalFormatting>
  <conditionalFormatting sqref="G81">
    <cfRule type="expression" dxfId="1776" priority="303">
      <formula>$G$9=""</formula>
    </cfRule>
  </conditionalFormatting>
  <conditionalFormatting sqref="H81">
    <cfRule type="expression" dxfId="1775" priority="302">
      <formula>$H$9=""</formula>
    </cfRule>
  </conditionalFormatting>
  <conditionalFormatting sqref="I81">
    <cfRule type="expression" dxfId="1774" priority="301">
      <formula>$I$9=""</formula>
    </cfRule>
  </conditionalFormatting>
  <conditionalFormatting sqref="J81">
    <cfRule type="expression" dxfId="1773" priority="300">
      <formula>$J$9=""</formula>
    </cfRule>
  </conditionalFormatting>
  <conditionalFormatting sqref="D81">
    <cfRule type="expression" dxfId="1772" priority="299">
      <formula>$D$9=""</formula>
    </cfRule>
  </conditionalFormatting>
  <conditionalFormatting sqref="E81">
    <cfRule type="expression" dxfId="1771" priority="298">
      <formula>$E$9=""</formula>
    </cfRule>
  </conditionalFormatting>
  <conditionalFormatting sqref="F81">
    <cfRule type="expression" dxfId="1770" priority="297">
      <formula>$F$9=""</formula>
    </cfRule>
  </conditionalFormatting>
  <conditionalFormatting sqref="G81">
    <cfRule type="expression" dxfId="1769" priority="296">
      <formula>$G$9=""</formula>
    </cfRule>
  </conditionalFormatting>
  <conditionalFormatting sqref="H81">
    <cfRule type="expression" dxfId="1768" priority="295">
      <formula>$H$9=""</formula>
    </cfRule>
  </conditionalFormatting>
  <conditionalFormatting sqref="I81">
    <cfRule type="expression" dxfId="1767" priority="294">
      <formula>$I$9=""</formula>
    </cfRule>
  </conditionalFormatting>
  <conditionalFormatting sqref="J81">
    <cfRule type="expression" dxfId="1766" priority="293">
      <formula>$J$9=""</formula>
    </cfRule>
  </conditionalFormatting>
  <conditionalFormatting sqref="D81">
    <cfRule type="expression" dxfId="1765" priority="292">
      <formula>$D$9=""</formula>
    </cfRule>
  </conditionalFormatting>
  <conditionalFormatting sqref="E81">
    <cfRule type="expression" dxfId="1764" priority="291">
      <formula>$E$9=""</formula>
    </cfRule>
  </conditionalFormatting>
  <conditionalFormatting sqref="F81">
    <cfRule type="expression" dxfId="1763" priority="290">
      <formula>$F$9=""</formula>
    </cfRule>
  </conditionalFormatting>
  <conditionalFormatting sqref="G81">
    <cfRule type="expression" dxfId="1762" priority="289">
      <formula>$G$9=""</formula>
    </cfRule>
  </conditionalFormatting>
  <conditionalFormatting sqref="H81">
    <cfRule type="expression" dxfId="1761" priority="288">
      <formula>$H$9=""</formula>
    </cfRule>
  </conditionalFormatting>
  <conditionalFormatting sqref="I81">
    <cfRule type="expression" dxfId="1760" priority="287">
      <formula>$I$9=""</formula>
    </cfRule>
  </conditionalFormatting>
  <conditionalFormatting sqref="J81">
    <cfRule type="expression" dxfId="1759" priority="286">
      <formula>$J$9=""</formula>
    </cfRule>
  </conditionalFormatting>
  <conditionalFormatting sqref="D81">
    <cfRule type="expression" dxfId="1758" priority="285">
      <formula>$D$9=""</formula>
    </cfRule>
  </conditionalFormatting>
  <conditionalFormatting sqref="E81">
    <cfRule type="expression" dxfId="1757" priority="284">
      <formula>$E$9=""</formula>
    </cfRule>
  </conditionalFormatting>
  <conditionalFormatting sqref="F81">
    <cfRule type="expression" dxfId="1756" priority="283">
      <formula>$F$9=""</formula>
    </cfRule>
  </conditionalFormatting>
  <conditionalFormatting sqref="G81">
    <cfRule type="expression" dxfId="1755" priority="282">
      <formula>$G$9=""</formula>
    </cfRule>
  </conditionalFormatting>
  <conditionalFormatting sqref="H81">
    <cfRule type="expression" dxfId="1754" priority="281">
      <formula>$H$9=""</formula>
    </cfRule>
  </conditionalFormatting>
  <conditionalFormatting sqref="I81">
    <cfRule type="expression" dxfId="1753" priority="280">
      <formula>$I$9=""</formula>
    </cfRule>
  </conditionalFormatting>
  <conditionalFormatting sqref="J81">
    <cfRule type="expression" dxfId="1752" priority="279">
      <formula>$J$9=""</formula>
    </cfRule>
  </conditionalFormatting>
  <conditionalFormatting sqref="D81">
    <cfRule type="expression" dxfId="1751" priority="278">
      <formula>$D$9=""</formula>
    </cfRule>
  </conditionalFormatting>
  <conditionalFormatting sqref="E81">
    <cfRule type="expression" dxfId="1750" priority="277">
      <formula>$E$9=""</formula>
    </cfRule>
  </conditionalFormatting>
  <conditionalFormatting sqref="F81">
    <cfRule type="expression" dxfId="1749" priority="276">
      <formula>$F$9=""</formula>
    </cfRule>
  </conditionalFormatting>
  <conditionalFormatting sqref="G81">
    <cfRule type="expression" dxfId="1748" priority="275">
      <formula>$G$9=""</formula>
    </cfRule>
  </conditionalFormatting>
  <conditionalFormatting sqref="H81">
    <cfRule type="expression" dxfId="1747" priority="274">
      <formula>$H$9=""</formula>
    </cfRule>
  </conditionalFormatting>
  <conditionalFormatting sqref="I81">
    <cfRule type="expression" dxfId="1746" priority="273">
      <formula>$I$9=""</formula>
    </cfRule>
  </conditionalFormatting>
  <conditionalFormatting sqref="J81">
    <cfRule type="expression" dxfId="1745" priority="272">
      <formula>$J$9=""</formula>
    </cfRule>
  </conditionalFormatting>
  <conditionalFormatting sqref="D81">
    <cfRule type="expression" dxfId="1744" priority="271">
      <formula>$D$9=""</formula>
    </cfRule>
  </conditionalFormatting>
  <conditionalFormatting sqref="E81">
    <cfRule type="expression" dxfId="1743" priority="270">
      <formula>$E$9=""</formula>
    </cfRule>
  </conditionalFormatting>
  <conditionalFormatting sqref="F81">
    <cfRule type="expression" dxfId="1742" priority="269">
      <formula>$F$9=""</formula>
    </cfRule>
  </conditionalFormatting>
  <conditionalFormatting sqref="G81">
    <cfRule type="expression" dxfId="1741" priority="268">
      <formula>$G$9=""</formula>
    </cfRule>
  </conditionalFormatting>
  <conditionalFormatting sqref="H81">
    <cfRule type="expression" dxfId="1740" priority="267">
      <formula>$H$9=""</formula>
    </cfRule>
  </conditionalFormatting>
  <conditionalFormatting sqref="I81">
    <cfRule type="expression" dxfId="1739" priority="266">
      <formula>$I$9=""</formula>
    </cfRule>
  </conditionalFormatting>
  <conditionalFormatting sqref="J81">
    <cfRule type="expression" dxfId="1738" priority="265">
      <formula>$J$9=""</formula>
    </cfRule>
  </conditionalFormatting>
  <conditionalFormatting sqref="I36:I43">
    <cfRule type="expression" dxfId="1737" priority="263">
      <formula>$H$9=""</formula>
    </cfRule>
  </conditionalFormatting>
  <conditionalFormatting sqref="I44:I57">
    <cfRule type="expression" dxfId="1736" priority="262">
      <formula>$H$9=""</formula>
    </cfRule>
  </conditionalFormatting>
  <conditionalFormatting sqref="I58">
    <cfRule type="expression" dxfId="1735" priority="261">
      <formula>$H$9=""</formula>
    </cfRule>
  </conditionalFormatting>
  <conditionalFormatting sqref="J35">
    <cfRule type="expression" dxfId="1734" priority="260">
      <formula>$H$9=""</formula>
    </cfRule>
  </conditionalFormatting>
  <conditionalFormatting sqref="J36:J43">
    <cfRule type="expression" dxfId="1733" priority="259">
      <formula>$H$9=""</formula>
    </cfRule>
  </conditionalFormatting>
  <conditionalFormatting sqref="E170">
    <cfRule type="expression" dxfId="1732" priority="258">
      <formula>$D$9=""</formula>
    </cfRule>
  </conditionalFormatting>
  <conditionalFormatting sqref="E170">
    <cfRule type="expression" dxfId="1731" priority="257">
      <formula>$D$9=""</formula>
    </cfRule>
  </conditionalFormatting>
  <conditionalFormatting sqref="F170">
    <cfRule type="expression" dxfId="1730" priority="256">
      <formula>$D$9=""</formula>
    </cfRule>
  </conditionalFormatting>
  <conditionalFormatting sqref="F170">
    <cfRule type="expression" dxfId="1729" priority="255">
      <formula>$D$9=""</formula>
    </cfRule>
  </conditionalFormatting>
  <conditionalFormatting sqref="G170">
    <cfRule type="expression" dxfId="1728" priority="254">
      <formula>$D$9=""</formula>
    </cfRule>
  </conditionalFormatting>
  <conditionalFormatting sqref="G170">
    <cfRule type="expression" dxfId="1727" priority="253">
      <formula>$D$9=""</formula>
    </cfRule>
  </conditionalFormatting>
  <conditionalFormatting sqref="H35:H43">
    <cfRule type="expression" dxfId="1726" priority="236">
      <formula>$D$9=""</formula>
    </cfRule>
  </conditionalFormatting>
  <conditionalFormatting sqref="C61:C77">
    <cfRule type="expression" dxfId="1725" priority="243">
      <formula>$D$9=""</formula>
    </cfRule>
  </conditionalFormatting>
  <conditionalFormatting sqref="C61:C77">
    <cfRule type="expression" dxfId="1724" priority="242">
      <formula>$D$9=""</formula>
    </cfRule>
  </conditionalFormatting>
  <conditionalFormatting sqref="F35">
    <cfRule type="expression" dxfId="1723" priority="241">
      <formula>$D$9=""</formula>
    </cfRule>
  </conditionalFormatting>
  <conditionalFormatting sqref="F35">
    <cfRule type="expression" dxfId="1722" priority="240">
      <formula>$D$9=""</formula>
    </cfRule>
  </conditionalFormatting>
  <conditionalFormatting sqref="G36:G43">
    <cfRule type="expression" dxfId="1721" priority="239">
      <formula>$D$9=""</formula>
    </cfRule>
  </conditionalFormatting>
  <conditionalFormatting sqref="G36:G43">
    <cfRule type="expression" dxfId="1720" priority="238">
      <formula>$D$9=""</formula>
    </cfRule>
  </conditionalFormatting>
  <conditionalFormatting sqref="H35:H43">
    <cfRule type="expression" dxfId="1719" priority="237">
      <formula>$D$9=""</formula>
    </cfRule>
  </conditionalFormatting>
  <conditionalFormatting sqref="D84:D101">
    <cfRule type="expression" dxfId="1718" priority="235">
      <formula>$D$9=""</formula>
    </cfRule>
  </conditionalFormatting>
  <conditionalFormatting sqref="E84:E101 D101 F101:G101">
    <cfRule type="expression" dxfId="1717" priority="234">
      <formula>$E$9=""</formula>
    </cfRule>
  </conditionalFormatting>
  <conditionalFormatting sqref="F84:F101">
    <cfRule type="expression" dxfId="1716" priority="233">
      <formula>$F$9=""</formula>
    </cfRule>
  </conditionalFormatting>
  <conditionalFormatting sqref="G84:G101">
    <cfRule type="expression" dxfId="1715" priority="232">
      <formula>$G$9=""</formula>
    </cfRule>
  </conditionalFormatting>
  <conditionalFormatting sqref="H84:H101">
    <cfRule type="expression" dxfId="1714" priority="231">
      <formula>$H$9=""</formula>
    </cfRule>
  </conditionalFormatting>
  <conditionalFormatting sqref="E84">
    <cfRule type="expression" dxfId="1713" priority="230">
      <formula>$D$9=""</formula>
    </cfRule>
  </conditionalFormatting>
  <conditionalFormatting sqref="D87">
    <cfRule type="expression" dxfId="1712" priority="229">
      <formula>$E$9=""</formula>
    </cfRule>
  </conditionalFormatting>
  <conditionalFormatting sqref="E87:E88">
    <cfRule type="expression" dxfId="1711" priority="228">
      <formula>$D$9=""</formula>
    </cfRule>
  </conditionalFormatting>
  <conditionalFormatting sqref="F84:F85">
    <cfRule type="expression" dxfId="1710" priority="227">
      <formula>$D$9=""</formula>
    </cfRule>
  </conditionalFormatting>
  <conditionalFormatting sqref="G84:G85">
    <cfRule type="expression" dxfId="1709" priority="226">
      <formula>$D$9=""</formula>
    </cfRule>
  </conditionalFormatting>
  <conditionalFormatting sqref="H84:H85">
    <cfRule type="expression" dxfId="1708" priority="225">
      <formula>$D$9=""</formula>
    </cfRule>
  </conditionalFormatting>
  <conditionalFormatting sqref="E89:E99">
    <cfRule type="expression" dxfId="1707" priority="224">
      <formula>$D$9=""</formula>
    </cfRule>
  </conditionalFormatting>
  <conditionalFormatting sqref="F87:F88">
    <cfRule type="expression" dxfId="1706" priority="223">
      <formula>$D$9=""</formula>
    </cfRule>
  </conditionalFormatting>
  <conditionalFormatting sqref="G87:G88">
    <cfRule type="expression" dxfId="1705" priority="222">
      <formula>$D$9=""</formula>
    </cfRule>
  </conditionalFormatting>
  <conditionalFormatting sqref="H87:H88">
    <cfRule type="expression" dxfId="1704" priority="221">
      <formula>$D$9=""</formula>
    </cfRule>
  </conditionalFormatting>
  <conditionalFormatting sqref="H89:H99">
    <cfRule type="expression" dxfId="1703" priority="220">
      <formula>$D$9=""</formula>
    </cfRule>
  </conditionalFormatting>
  <conditionalFormatting sqref="F89:F99">
    <cfRule type="expression" dxfId="1702" priority="219">
      <formula>$D$9=""</formula>
    </cfRule>
  </conditionalFormatting>
  <conditionalFormatting sqref="D101:G101">
    <cfRule type="expression" dxfId="1701" priority="218">
      <formula>$D$9=""</formula>
    </cfRule>
  </conditionalFormatting>
  <conditionalFormatting sqref="D84:D101">
    <cfRule type="expression" dxfId="1700" priority="215">
      <formula>$D$9=""</formula>
    </cfRule>
  </conditionalFormatting>
  <conditionalFormatting sqref="E84:E101 D101 F101:G101">
    <cfRule type="expression" dxfId="1699" priority="214">
      <formula>$E$9=""</formula>
    </cfRule>
  </conditionalFormatting>
  <conditionalFormatting sqref="F84:F101">
    <cfRule type="expression" dxfId="1698" priority="213">
      <formula>$F$9=""</formula>
    </cfRule>
  </conditionalFormatting>
  <conditionalFormatting sqref="G84:G101">
    <cfRule type="expression" dxfId="1697" priority="212">
      <formula>$G$9=""</formula>
    </cfRule>
  </conditionalFormatting>
  <conditionalFormatting sqref="H84:H101">
    <cfRule type="expression" dxfId="1696" priority="211">
      <formula>$H$9=""</formula>
    </cfRule>
  </conditionalFormatting>
  <conditionalFormatting sqref="E84">
    <cfRule type="expression" dxfId="1695" priority="210">
      <formula>$D$9=""</formula>
    </cfRule>
  </conditionalFormatting>
  <conditionalFormatting sqref="D87">
    <cfRule type="expression" dxfId="1694" priority="209">
      <formula>$E$9=""</formula>
    </cfRule>
  </conditionalFormatting>
  <conditionalFormatting sqref="E87:E88">
    <cfRule type="expression" dxfId="1693" priority="208">
      <formula>$D$9=""</formula>
    </cfRule>
  </conditionalFormatting>
  <conditionalFormatting sqref="F84:F85">
    <cfRule type="expression" dxfId="1692" priority="207">
      <formula>$D$9=""</formula>
    </cfRule>
  </conditionalFormatting>
  <conditionalFormatting sqref="G84:G85">
    <cfRule type="expression" dxfId="1691" priority="206">
      <formula>$D$9=""</formula>
    </cfRule>
  </conditionalFormatting>
  <conditionalFormatting sqref="H84:H85">
    <cfRule type="expression" dxfId="1690" priority="205">
      <formula>$D$9=""</formula>
    </cfRule>
  </conditionalFormatting>
  <conditionalFormatting sqref="E89:E99">
    <cfRule type="expression" dxfId="1689" priority="204">
      <formula>$D$9=""</formula>
    </cfRule>
  </conditionalFormatting>
  <conditionalFormatting sqref="F87:F88">
    <cfRule type="expression" dxfId="1688" priority="203">
      <formula>$D$9=""</formula>
    </cfRule>
  </conditionalFormatting>
  <conditionalFormatting sqref="G87:G88">
    <cfRule type="expression" dxfId="1687" priority="202">
      <formula>$D$9=""</formula>
    </cfRule>
  </conditionalFormatting>
  <conditionalFormatting sqref="H87:H88">
    <cfRule type="expression" dxfId="1686" priority="201">
      <formula>$D$9=""</formula>
    </cfRule>
  </conditionalFormatting>
  <conditionalFormatting sqref="H89:H99">
    <cfRule type="expression" dxfId="1685" priority="200">
      <formula>$D$9=""</formula>
    </cfRule>
  </conditionalFormatting>
  <conditionalFormatting sqref="F89:F99">
    <cfRule type="expression" dxfId="1684" priority="199">
      <formula>$D$9=""</formula>
    </cfRule>
  </conditionalFormatting>
  <conditionalFormatting sqref="D101:G101">
    <cfRule type="expression" dxfId="1683" priority="198">
      <formula>$D$9=""</formula>
    </cfRule>
  </conditionalFormatting>
  <conditionalFormatting sqref="F35:F43">
    <cfRule type="expression" dxfId="1682" priority="197">
      <formula>$F$9=""</formula>
    </cfRule>
  </conditionalFormatting>
  <conditionalFormatting sqref="G35:G43">
    <cfRule type="expression" dxfId="1681" priority="196">
      <formula>$G$9=""</formula>
    </cfRule>
  </conditionalFormatting>
  <conditionalFormatting sqref="H35:H43">
    <cfRule type="expression" dxfId="1680" priority="195">
      <formula>$H$9=""</formula>
    </cfRule>
  </conditionalFormatting>
  <conditionalFormatting sqref="C61:C77">
    <cfRule type="expression" dxfId="1679" priority="194">
      <formula>$D$9=""</formula>
    </cfRule>
  </conditionalFormatting>
  <conditionalFormatting sqref="C61:C77">
    <cfRule type="expression" dxfId="1678" priority="193">
      <formula>$D$9=""</formula>
    </cfRule>
  </conditionalFormatting>
  <conditionalFormatting sqref="C61:C77">
    <cfRule type="expression" dxfId="1677" priority="192">
      <formula>$D$9=""</formula>
    </cfRule>
  </conditionalFormatting>
  <conditionalFormatting sqref="D84:D101">
    <cfRule type="expression" dxfId="1676" priority="191">
      <formula>$D$9=""</formula>
    </cfRule>
  </conditionalFormatting>
  <conditionalFormatting sqref="E84:E101 D101 F101:G101">
    <cfRule type="expression" dxfId="1675" priority="190">
      <formula>$E$9=""</formula>
    </cfRule>
  </conditionalFormatting>
  <conditionalFormatting sqref="F84:F101">
    <cfRule type="expression" dxfId="1674" priority="189">
      <formula>$F$9=""</formula>
    </cfRule>
  </conditionalFormatting>
  <conditionalFormatting sqref="G84:G101">
    <cfRule type="expression" dxfId="1673" priority="188">
      <formula>$G$9=""</formula>
    </cfRule>
  </conditionalFormatting>
  <conditionalFormatting sqref="H84:H101">
    <cfRule type="expression" dxfId="1672" priority="187">
      <formula>$H$9=""</formula>
    </cfRule>
  </conditionalFormatting>
  <conditionalFormatting sqref="E84">
    <cfRule type="expression" dxfId="1671" priority="186">
      <formula>$D$9=""</formula>
    </cfRule>
  </conditionalFormatting>
  <conditionalFormatting sqref="D87">
    <cfRule type="expression" dxfId="1670" priority="185">
      <formula>$E$9=""</formula>
    </cfRule>
  </conditionalFormatting>
  <conditionalFormatting sqref="E87:E88">
    <cfRule type="expression" dxfId="1669" priority="184">
      <formula>$D$9=""</formula>
    </cfRule>
  </conditionalFormatting>
  <conditionalFormatting sqref="F84:F85">
    <cfRule type="expression" dxfId="1668" priority="183">
      <formula>$D$9=""</formula>
    </cfRule>
  </conditionalFormatting>
  <conditionalFormatting sqref="G84:G85">
    <cfRule type="expression" dxfId="1667" priority="182">
      <formula>$D$9=""</formula>
    </cfRule>
  </conditionalFormatting>
  <conditionalFormatting sqref="H84:H85">
    <cfRule type="expression" dxfId="1666" priority="181">
      <formula>$D$9=""</formula>
    </cfRule>
  </conditionalFormatting>
  <conditionalFormatting sqref="E89:E99">
    <cfRule type="expression" dxfId="1665" priority="180">
      <formula>$D$9=""</formula>
    </cfRule>
  </conditionalFormatting>
  <conditionalFormatting sqref="F87:F88">
    <cfRule type="expression" dxfId="1664" priority="179">
      <formula>$D$9=""</formula>
    </cfRule>
  </conditionalFormatting>
  <conditionalFormatting sqref="G87:G88">
    <cfRule type="expression" dxfId="1663" priority="178">
      <formula>$D$9=""</formula>
    </cfRule>
  </conditionalFormatting>
  <conditionalFormatting sqref="H87:H88">
    <cfRule type="expression" dxfId="1662" priority="177">
      <formula>$D$9=""</formula>
    </cfRule>
  </conditionalFormatting>
  <conditionalFormatting sqref="H89:H99">
    <cfRule type="expression" dxfId="1661" priority="176">
      <formula>$D$9=""</formula>
    </cfRule>
  </conditionalFormatting>
  <conditionalFormatting sqref="F89:F99">
    <cfRule type="expression" dxfId="1660" priority="175">
      <formula>$D$9=""</formula>
    </cfRule>
  </conditionalFormatting>
  <conditionalFormatting sqref="D101:G101">
    <cfRule type="expression" dxfId="1659" priority="174">
      <formula>$D$9=""</formula>
    </cfRule>
  </conditionalFormatting>
  <conditionalFormatting sqref="D279">
    <cfRule type="expression" dxfId="1658" priority="149">
      <formula>$D$9=""</formula>
    </cfRule>
  </conditionalFormatting>
  <conditionalFormatting sqref="C289">
    <cfRule type="cellIs" dxfId="1657" priority="173" operator="greaterThan">
      <formula>0</formula>
    </cfRule>
  </conditionalFormatting>
  <conditionalFormatting sqref="C268:J273 C282:J289 C276:J279 C292:J299 C302:J304 D266:J267">
    <cfRule type="containsErrors" dxfId="1656" priority="172">
      <formula>ISERROR(C266)</formula>
    </cfRule>
  </conditionalFormatting>
  <conditionalFormatting sqref="H266:H304">
    <cfRule type="expression" dxfId="1655" priority="171">
      <formula>$H$9=""</formula>
    </cfRule>
  </conditionalFormatting>
  <conditionalFormatting sqref="I266:I304">
    <cfRule type="expression" dxfId="1654" priority="170">
      <formula>$I$9=""</formula>
    </cfRule>
  </conditionalFormatting>
  <conditionalFormatting sqref="J266:J304">
    <cfRule type="expression" dxfId="1653" priority="169">
      <formula>$J$9=""</formula>
    </cfRule>
  </conditionalFormatting>
  <conditionalFormatting sqref="G266:G304">
    <cfRule type="expression" dxfId="1652" priority="168">
      <formula>$G$9=""</formula>
    </cfRule>
  </conditionalFormatting>
  <conditionalFormatting sqref="F266:F304">
    <cfRule type="expression" dxfId="1651" priority="167">
      <formula>$F$9=""</formula>
    </cfRule>
  </conditionalFormatting>
  <conditionalFormatting sqref="E266:E304">
    <cfRule type="expression" dxfId="1650" priority="166">
      <formula>$E$9=""</formula>
    </cfRule>
  </conditionalFormatting>
  <conditionalFormatting sqref="D279:J279">
    <cfRule type="containsErrors" dxfId="1649" priority="164">
      <formula>ISERROR(D279)</formula>
    </cfRule>
  </conditionalFormatting>
  <conditionalFormatting sqref="H279">
    <cfRule type="expression" dxfId="1648" priority="163">
      <formula>$H$9=""</formula>
    </cfRule>
  </conditionalFormatting>
  <conditionalFormatting sqref="I279">
    <cfRule type="expression" dxfId="1647" priority="162">
      <formula>$I$9=""</formula>
    </cfRule>
  </conditionalFormatting>
  <conditionalFormatting sqref="J279">
    <cfRule type="expression" dxfId="1646" priority="161">
      <formula>$J$9=""</formula>
    </cfRule>
  </conditionalFormatting>
  <conditionalFormatting sqref="G279">
    <cfRule type="expression" dxfId="1645" priority="160">
      <formula>$G$9=""</formula>
    </cfRule>
  </conditionalFormatting>
  <conditionalFormatting sqref="F279">
    <cfRule type="expression" dxfId="1644" priority="159">
      <formula>$F$9=""</formula>
    </cfRule>
  </conditionalFormatting>
  <conditionalFormatting sqref="E279">
    <cfRule type="expression" dxfId="1643" priority="158">
      <formula>$E$9=""</formula>
    </cfRule>
  </conditionalFormatting>
  <conditionalFormatting sqref="D279">
    <cfRule type="expression" dxfId="1642" priority="157">
      <formula>$D$9=""</formula>
    </cfRule>
  </conditionalFormatting>
  <conditionalFormatting sqref="D279:J279">
    <cfRule type="containsErrors" dxfId="1641" priority="156">
      <formula>ISERROR(D279)</formula>
    </cfRule>
  </conditionalFormatting>
  <conditionalFormatting sqref="H279">
    <cfRule type="expression" dxfId="1640" priority="155">
      <formula>$H$9=""</formula>
    </cfRule>
  </conditionalFormatting>
  <conditionalFormatting sqref="I279">
    <cfRule type="expression" dxfId="1639" priority="154">
      <formula>$I$9=""</formula>
    </cfRule>
  </conditionalFormatting>
  <conditionalFormatting sqref="J279">
    <cfRule type="expression" dxfId="1638" priority="153">
      <formula>$J$9=""</formula>
    </cfRule>
  </conditionalFormatting>
  <conditionalFormatting sqref="G279">
    <cfRule type="expression" dxfId="1637" priority="152">
      <formula>$G$9=""</formula>
    </cfRule>
  </conditionalFormatting>
  <conditionalFormatting sqref="F279">
    <cfRule type="expression" dxfId="1636" priority="151">
      <formula>$F$9=""</formula>
    </cfRule>
  </conditionalFormatting>
  <conditionalFormatting sqref="E279">
    <cfRule type="expression" dxfId="1635" priority="150">
      <formula>$E$9=""</formula>
    </cfRule>
  </conditionalFormatting>
  <conditionalFormatting sqref="D83">
    <cfRule type="expression" dxfId="1634" priority="137">
      <formula>$D$9=""</formula>
    </cfRule>
  </conditionalFormatting>
  <conditionalFormatting sqref="E83">
    <cfRule type="expression" dxfId="1633" priority="136">
      <formula>$E$9=""</formula>
    </cfRule>
  </conditionalFormatting>
  <conditionalFormatting sqref="F83">
    <cfRule type="expression" dxfId="1632" priority="135">
      <formula>$F$9=""</formula>
    </cfRule>
  </conditionalFormatting>
  <conditionalFormatting sqref="G83">
    <cfRule type="expression" dxfId="1631" priority="134">
      <formula>$G$9=""</formula>
    </cfRule>
  </conditionalFormatting>
  <conditionalFormatting sqref="H83">
    <cfRule type="expression" dxfId="1630" priority="133">
      <formula>$H$9=""</formula>
    </cfRule>
  </conditionalFormatting>
  <conditionalFormatting sqref="I83">
    <cfRule type="expression" dxfId="1629" priority="132">
      <formula>$I$9=""</formula>
    </cfRule>
  </conditionalFormatting>
  <conditionalFormatting sqref="J83">
    <cfRule type="expression" dxfId="1628" priority="131">
      <formula>$J$9=""</formula>
    </cfRule>
  </conditionalFormatting>
  <conditionalFormatting sqref="H83:J83">
    <cfRule type="expression" dxfId="1627" priority="130">
      <formula>$G$9=""</formula>
    </cfRule>
  </conditionalFormatting>
  <conditionalFormatting sqref="D83:J83">
    <cfRule type="expression" dxfId="1626" priority="129">
      <formula>$D$9=""</formula>
    </cfRule>
  </conditionalFormatting>
  <conditionalFormatting sqref="E192">
    <cfRule type="expression" dxfId="1625" priority="102">
      <formula>$D$9=""</formula>
    </cfRule>
  </conditionalFormatting>
  <conditionalFormatting sqref="D183:D203">
    <cfRule type="expression" dxfId="1624" priority="113">
      <formula>$D$9=""</formula>
    </cfRule>
  </conditionalFormatting>
  <conditionalFormatting sqref="E183:E203">
    <cfRule type="expression" dxfId="1623" priority="112">
      <formula>$E$9=""</formula>
    </cfRule>
  </conditionalFormatting>
  <conditionalFormatting sqref="F183:F203">
    <cfRule type="expression" dxfId="1622" priority="111">
      <formula>$F$9=""</formula>
    </cfRule>
  </conditionalFormatting>
  <conditionalFormatting sqref="G183:G203">
    <cfRule type="expression" dxfId="1621" priority="110">
      <formula>$G$9=""</formula>
    </cfRule>
  </conditionalFormatting>
  <conditionalFormatting sqref="H183:H203">
    <cfRule type="expression" dxfId="1620" priority="109">
      <formula>$H$9=""</formula>
    </cfRule>
  </conditionalFormatting>
  <conditionalFormatting sqref="I183:I203">
    <cfRule type="expression" dxfId="1619" priority="108">
      <formula>$I$9=""</formula>
    </cfRule>
  </conditionalFormatting>
  <conditionalFormatting sqref="J183:J203">
    <cfRule type="expression" dxfId="1618" priority="107">
      <formula>$J$9=""</formula>
    </cfRule>
  </conditionalFormatting>
  <conditionalFormatting sqref="D183:J203">
    <cfRule type="expression" dxfId="1617" priority="106">
      <formula>$D$9=""</formula>
    </cfRule>
  </conditionalFormatting>
  <conditionalFormatting sqref="E183:E202">
    <cfRule type="expression" dxfId="1616" priority="105">
      <formula>$E$9=""</formula>
    </cfRule>
  </conditionalFormatting>
  <conditionalFormatting sqref="F183:F202">
    <cfRule type="expression" dxfId="1615" priority="104">
      <formula>$F$9=""</formula>
    </cfRule>
  </conditionalFormatting>
  <conditionalFormatting sqref="G183:G202">
    <cfRule type="expression" dxfId="1614" priority="103">
      <formula>$G$9=""</formula>
    </cfRule>
  </conditionalFormatting>
  <conditionalFormatting sqref="E192">
    <cfRule type="expression" dxfId="1613" priority="101">
      <formula>$D$9=""</formula>
    </cfRule>
  </conditionalFormatting>
  <conditionalFormatting sqref="F192">
    <cfRule type="expression" dxfId="1612" priority="99">
      <formula>$D$9=""</formula>
    </cfRule>
  </conditionalFormatting>
  <conditionalFormatting sqref="F192">
    <cfRule type="expression" dxfId="1611" priority="100">
      <formula>$D$9=""</formula>
    </cfRule>
  </conditionalFormatting>
  <conditionalFormatting sqref="G192">
    <cfRule type="expression" dxfId="1610" priority="98">
      <formula>$D$9=""</formula>
    </cfRule>
  </conditionalFormatting>
  <conditionalFormatting sqref="G192">
    <cfRule type="expression" dxfId="1609" priority="97">
      <formula>$D$9=""</formula>
    </cfRule>
  </conditionalFormatting>
  <conditionalFormatting sqref="D32:D33">
    <cfRule type="expression" dxfId="1608" priority="92">
      <formula>$D$9=""</formula>
    </cfRule>
  </conditionalFormatting>
  <conditionalFormatting sqref="E32:E33">
    <cfRule type="expression" dxfId="1607" priority="91">
      <formula>$E$9=""</formula>
    </cfRule>
  </conditionalFormatting>
  <conditionalFormatting sqref="F32:F33">
    <cfRule type="expression" dxfId="1606" priority="90">
      <formula>$F$9=""</formula>
    </cfRule>
  </conditionalFormatting>
  <conditionalFormatting sqref="G32:G33">
    <cfRule type="expression" dxfId="1605" priority="89">
      <formula>$G$9=""</formula>
    </cfRule>
  </conditionalFormatting>
  <conditionalFormatting sqref="H32:H33">
    <cfRule type="expression" dxfId="1604" priority="88">
      <formula>$H$9=""</formula>
    </cfRule>
  </conditionalFormatting>
  <conditionalFormatting sqref="I32:I33">
    <cfRule type="expression" dxfId="1603" priority="87">
      <formula>$I$9=""</formula>
    </cfRule>
  </conditionalFormatting>
  <conditionalFormatting sqref="J32:J33">
    <cfRule type="expression" dxfId="1602" priority="86">
      <formula>$J$9=""</formula>
    </cfRule>
  </conditionalFormatting>
  <conditionalFormatting sqref="D59:D60">
    <cfRule type="expression" dxfId="1601" priority="85">
      <formula>$D$9=""</formula>
    </cfRule>
  </conditionalFormatting>
  <conditionalFormatting sqref="E59:E60">
    <cfRule type="expression" dxfId="1600" priority="84">
      <formula>$E$9=""</formula>
    </cfRule>
  </conditionalFormatting>
  <conditionalFormatting sqref="F59:F60">
    <cfRule type="expression" dxfId="1599" priority="83">
      <formula>$F$9=""</formula>
    </cfRule>
  </conditionalFormatting>
  <conditionalFormatting sqref="G59:G60">
    <cfRule type="expression" dxfId="1598" priority="82">
      <formula>$G$9=""</formula>
    </cfRule>
  </conditionalFormatting>
  <conditionalFormatting sqref="H59:H60">
    <cfRule type="expression" dxfId="1597" priority="81">
      <formula>$H$9=""</formula>
    </cfRule>
  </conditionalFormatting>
  <conditionalFormatting sqref="I59:I60">
    <cfRule type="expression" dxfId="1596" priority="80">
      <formula>$I$9=""</formula>
    </cfRule>
  </conditionalFormatting>
  <conditionalFormatting sqref="J59:J60">
    <cfRule type="expression" dxfId="1595" priority="79">
      <formula>$J$9=""</formula>
    </cfRule>
  </conditionalFormatting>
  <conditionalFormatting sqref="D104:D105">
    <cfRule type="expression" dxfId="1594" priority="78">
      <formula>$D$9=""</formula>
    </cfRule>
  </conditionalFormatting>
  <conditionalFormatting sqref="E104:E105">
    <cfRule type="expression" dxfId="1593" priority="77">
      <formula>$E$9=""</formula>
    </cfRule>
  </conditionalFormatting>
  <conditionalFormatting sqref="F104:F105">
    <cfRule type="expression" dxfId="1592" priority="76">
      <formula>$F$9=""</formula>
    </cfRule>
  </conditionalFormatting>
  <conditionalFormatting sqref="G104:G105">
    <cfRule type="expression" dxfId="1591" priority="75">
      <formula>$G$9=""</formula>
    </cfRule>
  </conditionalFormatting>
  <conditionalFormatting sqref="H104:H105">
    <cfRule type="expression" dxfId="1590" priority="74">
      <formula>$H$9=""</formula>
    </cfRule>
  </conditionalFormatting>
  <conditionalFormatting sqref="I104:I105">
    <cfRule type="expression" dxfId="1589" priority="73">
      <formula>$I$9=""</formula>
    </cfRule>
  </conditionalFormatting>
  <conditionalFormatting sqref="J104:J105">
    <cfRule type="expression" dxfId="1588" priority="72">
      <formula>$J$9=""</formula>
    </cfRule>
  </conditionalFormatting>
  <conditionalFormatting sqref="D104">
    <cfRule type="expression" dxfId="1587" priority="71">
      <formula>$D$9=""</formula>
    </cfRule>
  </conditionalFormatting>
  <conditionalFormatting sqref="D9">
    <cfRule type="expression" dxfId="1586" priority="70">
      <formula>$D$9=""</formula>
    </cfRule>
  </conditionalFormatting>
  <conditionalFormatting sqref="E9">
    <cfRule type="expression" dxfId="1585" priority="69">
      <formula>$E$9=""</formula>
    </cfRule>
  </conditionalFormatting>
  <conditionalFormatting sqref="F9">
    <cfRule type="expression" dxfId="1584" priority="68">
      <formula>$F$9=""</formula>
    </cfRule>
  </conditionalFormatting>
  <conditionalFormatting sqref="G9">
    <cfRule type="expression" dxfId="1583" priority="67">
      <formula>$G$9=""</formula>
    </cfRule>
  </conditionalFormatting>
  <conditionalFormatting sqref="H9">
    <cfRule type="expression" dxfId="1582" priority="66">
      <formula>$H$9=""</formula>
    </cfRule>
  </conditionalFormatting>
  <conditionalFormatting sqref="I9">
    <cfRule type="expression" dxfId="1581" priority="65">
      <formula>$I$9=""</formula>
    </cfRule>
  </conditionalFormatting>
  <conditionalFormatting sqref="J9">
    <cfRule type="expression" dxfId="1580" priority="64">
      <formula>$J$9=""</formula>
    </cfRule>
  </conditionalFormatting>
  <conditionalFormatting sqref="D10">
    <cfRule type="expression" dxfId="1579" priority="63">
      <formula>$D$9=""</formula>
    </cfRule>
  </conditionalFormatting>
  <conditionalFormatting sqref="E10">
    <cfRule type="expression" dxfId="1578" priority="62">
      <formula>$E$9=""</formula>
    </cfRule>
  </conditionalFormatting>
  <conditionalFormatting sqref="F10">
    <cfRule type="expression" dxfId="1577" priority="61">
      <formula>$F$9=""</formula>
    </cfRule>
  </conditionalFormatting>
  <conditionalFormatting sqref="G10">
    <cfRule type="expression" dxfId="1576" priority="60">
      <formula>$G$9=""</formula>
    </cfRule>
  </conditionalFormatting>
  <conditionalFormatting sqref="H10">
    <cfRule type="expression" dxfId="1575" priority="59">
      <formula>$H$9=""</formula>
    </cfRule>
  </conditionalFormatting>
  <conditionalFormatting sqref="I10">
    <cfRule type="expression" dxfId="1574" priority="58">
      <formula>$I$9=""</formula>
    </cfRule>
  </conditionalFormatting>
  <conditionalFormatting sqref="J10">
    <cfRule type="expression" dxfId="1573" priority="57">
      <formula>$J$9=""</formula>
    </cfRule>
  </conditionalFormatting>
  <conditionalFormatting sqref="D10">
    <cfRule type="expression" dxfId="1572" priority="56">
      <formula>$D$9=""</formula>
    </cfRule>
  </conditionalFormatting>
  <conditionalFormatting sqref="E10">
    <cfRule type="expression" dxfId="1571" priority="55">
      <formula>$E$9=""</formula>
    </cfRule>
  </conditionalFormatting>
  <conditionalFormatting sqref="F10">
    <cfRule type="expression" dxfId="1570" priority="54">
      <formula>$F$9=""</formula>
    </cfRule>
  </conditionalFormatting>
  <conditionalFormatting sqref="G10">
    <cfRule type="expression" dxfId="1569" priority="53">
      <formula>$G$9=""</formula>
    </cfRule>
  </conditionalFormatting>
  <conditionalFormatting sqref="H10">
    <cfRule type="expression" dxfId="1568" priority="52">
      <formula>$H$9=""</formula>
    </cfRule>
  </conditionalFormatting>
  <conditionalFormatting sqref="I10">
    <cfRule type="expression" dxfId="1567" priority="51">
      <formula>$I$9=""</formula>
    </cfRule>
  </conditionalFormatting>
  <conditionalFormatting sqref="J10">
    <cfRule type="expression" dxfId="1566" priority="50">
      <formula>$J$9=""</formula>
    </cfRule>
  </conditionalFormatting>
  <conditionalFormatting sqref="D10">
    <cfRule type="expression" dxfId="1565" priority="49">
      <formula>$D$9=""</formula>
    </cfRule>
  </conditionalFormatting>
  <conditionalFormatting sqref="E10">
    <cfRule type="expression" dxfId="1564" priority="48">
      <formula>$E$9=""</formula>
    </cfRule>
  </conditionalFormatting>
  <conditionalFormatting sqref="F10">
    <cfRule type="expression" dxfId="1563" priority="47">
      <formula>$F$9=""</formula>
    </cfRule>
  </conditionalFormatting>
  <conditionalFormatting sqref="G10">
    <cfRule type="expression" dxfId="1562" priority="46">
      <formula>$G$9=""</formula>
    </cfRule>
  </conditionalFormatting>
  <conditionalFormatting sqref="H10">
    <cfRule type="expression" dxfId="1561" priority="45">
      <formula>$H$9=""</formula>
    </cfRule>
  </conditionalFormatting>
  <conditionalFormatting sqref="I10">
    <cfRule type="expression" dxfId="1560" priority="44">
      <formula>$I$9=""</formula>
    </cfRule>
  </conditionalFormatting>
  <conditionalFormatting sqref="J10">
    <cfRule type="expression" dxfId="1559" priority="43">
      <formula>$J$9=""</formula>
    </cfRule>
  </conditionalFormatting>
  <conditionalFormatting sqref="D10">
    <cfRule type="expression" dxfId="1558" priority="42">
      <formula>$D$9=""</formula>
    </cfRule>
  </conditionalFormatting>
  <conditionalFormatting sqref="E10">
    <cfRule type="expression" dxfId="1557" priority="41">
      <formula>$E$9=""</formula>
    </cfRule>
  </conditionalFormatting>
  <conditionalFormatting sqref="F10">
    <cfRule type="expression" dxfId="1556" priority="40">
      <formula>$F$9=""</formula>
    </cfRule>
  </conditionalFormatting>
  <conditionalFormatting sqref="G10">
    <cfRule type="expression" dxfId="1555" priority="39">
      <formula>$G$9=""</formula>
    </cfRule>
  </conditionalFormatting>
  <conditionalFormatting sqref="H10">
    <cfRule type="expression" dxfId="1554" priority="38">
      <formula>$H$9=""</formula>
    </cfRule>
  </conditionalFormatting>
  <conditionalFormatting sqref="I10">
    <cfRule type="expression" dxfId="1553" priority="37">
      <formula>$I$9=""</formula>
    </cfRule>
  </conditionalFormatting>
  <conditionalFormatting sqref="J10">
    <cfRule type="expression" dxfId="1552" priority="36">
      <formula>$J$9=""</formula>
    </cfRule>
  </conditionalFormatting>
  <conditionalFormatting sqref="D19">
    <cfRule type="expression" dxfId="1551" priority="35">
      <formula>$D$9=""</formula>
    </cfRule>
  </conditionalFormatting>
  <conditionalFormatting sqref="E19">
    <cfRule type="expression" dxfId="1550" priority="34">
      <formula>$E$9=""</formula>
    </cfRule>
  </conditionalFormatting>
  <conditionalFormatting sqref="F19">
    <cfRule type="expression" dxfId="1549" priority="33">
      <formula>$F$9=""</formula>
    </cfRule>
  </conditionalFormatting>
  <conditionalFormatting sqref="G19">
    <cfRule type="expression" dxfId="1548" priority="32">
      <formula>$G$9=""</formula>
    </cfRule>
  </conditionalFormatting>
  <conditionalFormatting sqref="H19">
    <cfRule type="expression" dxfId="1547" priority="31">
      <formula>$H$9=""</formula>
    </cfRule>
  </conditionalFormatting>
  <conditionalFormatting sqref="I19">
    <cfRule type="expression" dxfId="1546" priority="30">
      <formula>$I$9=""</formula>
    </cfRule>
  </conditionalFormatting>
  <conditionalFormatting sqref="J19">
    <cfRule type="expression" dxfId="1545" priority="29">
      <formula>$J$9=""</formula>
    </cfRule>
  </conditionalFormatting>
  <conditionalFormatting sqref="D106:D117">
    <cfRule type="expression" dxfId="1544" priority="28">
      <formula>$D$9=""</formula>
    </cfRule>
  </conditionalFormatting>
  <conditionalFormatting sqref="E106:E117">
    <cfRule type="expression" dxfId="1543" priority="27">
      <formula>$E$9=""</formula>
    </cfRule>
  </conditionalFormatting>
  <conditionalFormatting sqref="F106:F117">
    <cfRule type="expression" dxfId="1542" priority="26">
      <formula>$F$9=""</formula>
    </cfRule>
  </conditionalFormatting>
  <conditionalFormatting sqref="G106:G117">
    <cfRule type="expression" dxfId="1541" priority="25">
      <formula>$G$9=""</formula>
    </cfRule>
  </conditionalFormatting>
  <conditionalFormatting sqref="H106:H117">
    <cfRule type="expression" dxfId="1540" priority="24">
      <formula>$H$9=""</formula>
    </cfRule>
  </conditionalFormatting>
  <conditionalFormatting sqref="I106:I117">
    <cfRule type="expression" dxfId="1539" priority="23">
      <formula>$I$9=""</formula>
    </cfRule>
  </conditionalFormatting>
  <conditionalFormatting sqref="J106:J117">
    <cfRule type="expression" dxfId="1538" priority="22">
      <formula>$J$9=""</formula>
    </cfRule>
  </conditionalFormatting>
  <conditionalFormatting sqref="E265">
    <cfRule type="expression" dxfId="1537" priority="1">
      <formula>$E$9=""</formula>
    </cfRule>
  </conditionalFormatting>
  <conditionalFormatting sqref="D154">
    <cfRule type="expression" dxfId="1536" priority="21">
      <formula>$D$9=""</formula>
    </cfRule>
  </conditionalFormatting>
  <conditionalFormatting sqref="E154">
    <cfRule type="expression" dxfId="1535" priority="20">
      <formula>$E$9=""</formula>
    </cfRule>
  </conditionalFormatting>
  <conditionalFormatting sqref="F154">
    <cfRule type="expression" dxfId="1534" priority="19">
      <formula>$F$9=""</formula>
    </cfRule>
  </conditionalFormatting>
  <conditionalFormatting sqref="G154">
    <cfRule type="expression" dxfId="1533" priority="18">
      <formula>$G$9=""</formula>
    </cfRule>
  </conditionalFormatting>
  <conditionalFormatting sqref="H154">
    <cfRule type="expression" dxfId="1532" priority="17">
      <formula>$H$9=""</formula>
    </cfRule>
  </conditionalFormatting>
  <conditionalFormatting sqref="I154">
    <cfRule type="expression" dxfId="1531" priority="16">
      <formula>$I$9=""</formula>
    </cfRule>
  </conditionalFormatting>
  <conditionalFormatting sqref="J154">
    <cfRule type="expression" dxfId="1530" priority="15">
      <formula>$J$9=""</formula>
    </cfRule>
  </conditionalFormatting>
  <conditionalFormatting sqref="D206:D255">
    <cfRule type="expression" dxfId="1529" priority="14">
      <formula>$D$9=""</formula>
    </cfRule>
  </conditionalFormatting>
  <conditionalFormatting sqref="E206:E255">
    <cfRule type="expression" dxfId="1528" priority="13">
      <formula>$E$9=""</formula>
    </cfRule>
  </conditionalFormatting>
  <conditionalFormatting sqref="F206:F255">
    <cfRule type="expression" dxfId="1527" priority="12">
      <formula>$F$9=""</formula>
    </cfRule>
  </conditionalFormatting>
  <conditionalFormatting sqref="G206:G255">
    <cfRule type="expression" dxfId="1526" priority="11">
      <formula>$G$9=""</formula>
    </cfRule>
  </conditionalFormatting>
  <conditionalFormatting sqref="H206:H255">
    <cfRule type="expression" dxfId="1525" priority="10">
      <formula>$H$9=""</formula>
    </cfRule>
  </conditionalFormatting>
  <conditionalFormatting sqref="I206:I255">
    <cfRule type="expression" dxfId="1524" priority="9">
      <formula>$I$9=""</formula>
    </cfRule>
  </conditionalFormatting>
  <conditionalFormatting sqref="J206:J255">
    <cfRule type="expression" dxfId="1523" priority="8">
      <formula>$J$9=""</formula>
    </cfRule>
  </conditionalFormatting>
  <conditionalFormatting sqref="D265">
    <cfRule type="expression" dxfId="1522" priority="7">
      <formula>$D$9=""</formula>
    </cfRule>
  </conditionalFormatting>
  <conditionalFormatting sqref="H265">
    <cfRule type="expression" dxfId="1521" priority="6">
      <formula>$H$9=""</formula>
    </cfRule>
  </conditionalFormatting>
  <conditionalFormatting sqref="I265">
    <cfRule type="expression" dxfId="1520" priority="5">
      <formula>$I$9=""</formula>
    </cfRule>
  </conditionalFormatting>
  <conditionalFormatting sqref="J265">
    <cfRule type="expression" dxfId="1519" priority="4">
      <formula>$J$9=""</formula>
    </cfRule>
  </conditionalFormatting>
  <conditionalFormatting sqref="G265">
    <cfRule type="expression" dxfId="1518" priority="3">
      <formula>$G$9=""</formula>
    </cfRule>
  </conditionalFormatting>
  <conditionalFormatting sqref="F265">
    <cfRule type="expression" dxfId="1517" priority="2">
      <formula>$F$9=""</formula>
    </cfRule>
  </conditionalFormatting>
  <pageMargins left="0.3" right="0.26" top="0.56999999999999995" bottom="1" header="0.5" footer="0.5"/>
  <pageSetup scale="57" orientation="portrait" horizontalDpi="4294967292" verticalDpi="4294967292" r:id="rId1"/>
  <headerFooter alignWithMargins="0"/>
  <rowBreaks count="1" manualBreakCount="1">
    <brk id="151" max="9" man="1"/>
  </rowBreaks>
  <ignoredErrors>
    <ignoredError sqref="D80:G80 B105 B206 B118 B127 B138 B149 D139:J139" unlockedFormula="1"/>
    <ignoredError sqref="D138:J138 D118:J119 D127:J128" formula="1"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theme="4" tint="-0.499984740745262"/>
  </sheetPr>
  <dimension ref="A1:K307"/>
  <sheetViews>
    <sheetView showGridLines="0" zoomScale="90" zoomScaleNormal="90" workbookViewId="0">
      <selection activeCell="H213" sqref="H213"/>
    </sheetView>
  </sheetViews>
  <sheetFormatPr defaultRowHeight="12.75"/>
  <cols>
    <col min="1" max="1" width="2" style="143" customWidth="1"/>
    <col min="2" max="2" width="40" style="1" customWidth="1"/>
    <col min="3" max="4" width="18.5703125" style="1" customWidth="1"/>
    <col min="5" max="6" width="15.7109375" style="1" customWidth="1"/>
    <col min="7" max="7" width="15.7109375" style="3" customWidth="1"/>
    <col min="8" max="9" width="15.7109375" style="4" customWidth="1"/>
    <col min="10" max="10" width="15.7109375" style="1" customWidth="1"/>
    <col min="11" max="11" width="11.28515625" style="1" bestFit="1" customWidth="1"/>
    <col min="12" max="16384" width="9.140625" style="1"/>
  </cols>
  <sheetData>
    <row r="1" spans="1:10" ht="18" customHeight="1">
      <c r="A1" s="715" t="str">
        <f>IF(Data!B3="","hideme","unhideme")</f>
        <v>unhideme</v>
      </c>
    </row>
    <row r="2" spans="1:10" ht="15" customHeight="1">
      <c r="B2" s="42" t="str">
        <f>Setup!B5</f>
        <v>Product Costing &amp; Financial Performance Tool</v>
      </c>
      <c r="G2" s="653"/>
      <c r="H2" s="1"/>
      <c r="I2" s="1"/>
    </row>
    <row r="3" spans="1:10" ht="15" customHeight="1">
      <c r="B3" s="44"/>
      <c r="G3" s="1"/>
      <c r="H3" s="1"/>
      <c r="I3" s="1"/>
    </row>
    <row r="4" spans="1:10" ht="15" customHeight="1">
      <c r="B4" s="44" t="str">
        <f>'Input-IS Y1'!B4</f>
        <v>3. INCOME STATEMENT INPUT BY YEAR</v>
      </c>
      <c r="G4" s="1"/>
      <c r="H4" s="1"/>
      <c r="I4" s="1"/>
    </row>
    <row r="5" spans="1:10" ht="14.25">
      <c r="A5" s="144"/>
      <c r="B5" s="10"/>
    </row>
    <row r="6" spans="1:10" ht="20.25" customHeight="1">
      <c r="A6" s="144"/>
      <c r="B6" s="17">
        <f>IF('Balance Sheet Input'!E6="","Select Year 1 on the 'Setup'  page",'Balance Sheet Input'!E6)</f>
        <v>2013</v>
      </c>
    </row>
    <row r="7" spans="1:10" ht="1.5" customHeight="1">
      <c r="A7" s="144"/>
      <c r="B7" s="17"/>
      <c r="D7" s="143">
        <v>3</v>
      </c>
      <c r="E7" s="143">
        <v>4</v>
      </c>
      <c r="F7" s="143">
        <v>5</v>
      </c>
      <c r="G7" s="143">
        <v>6</v>
      </c>
      <c r="H7" s="143">
        <v>7</v>
      </c>
      <c r="I7" s="143">
        <v>8</v>
      </c>
      <c r="J7" s="143">
        <v>9</v>
      </c>
    </row>
    <row r="8" spans="1:10" ht="20.25" customHeight="1">
      <c r="A8" s="144"/>
      <c r="B8" s="17"/>
      <c r="D8" s="143"/>
      <c r="E8" s="143"/>
      <c r="F8" s="143"/>
      <c r="G8" s="143"/>
      <c r="H8" s="143"/>
      <c r="I8" s="143"/>
      <c r="J8" s="143"/>
    </row>
    <row r="9" spans="1:10" ht="27.75" customHeight="1">
      <c r="B9" s="118" t="s">
        <v>218</v>
      </c>
      <c r="C9" s="119" t="s">
        <v>1</v>
      </c>
      <c r="D9" s="119" t="str">
        <f>IF(Setup!$C23="","",Setup!$C23)</f>
        <v>Training</v>
      </c>
      <c r="E9" s="119" t="str">
        <f>IF(Setup!$C24="","",Setup!$C24)</f>
        <v>Conference</v>
      </c>
      <c r="F9" s="119" t="str">
        <f>IF(Setup!$C25="","",Setup!$C25)</f>
        <v>Research</v>
      </c>
      <c r="G9" s="119" t="str">
        <f>IF(Setup!$C26="","",Setup!$C26)</f>
        <v>Publications</v>
      </c>
      <c r="H9" s="119" t="str">
        <f>IF(Setup!$C27="","",Setup!$C27)</f>
        <v/>
      </c>
      <c r="I9" s="119" t="str">
        <f>IF(Setup!$C28="","",Setup!$C28)</f>
        <v/>
      </c>
      <c r="J9" s="119" t="str">
        <f>IF(Setup!$C29="","",Setup!$C29)</f>
        <v/>
      </c>
    </row>
    <row r="10" spans="1:10">
      <c r="B10" s="401" t="str">
        <f>IF(ISERROR(VLOOKUP(Setup!$A$163,Setup!$A$158:B162,2)),"",(VLOOKUP(Setup!$A$163,Setup!$A$158:B162,2)))</f>
        <v>% Contribution to Direct Revenue</v>
      </c>
      <c r="C10" s="402" t="e">
        <f>SUM(D10:J10)</f>
        <v>#DIV/0!</v>
      </c>
      <c r="D10" s="402" t="e">
        <f>IF(D9="",0,VLOOKUP($B$10,$B$13:$J$16,D7,0))</f>
        <v>#DIV/0!</v>
      </c>
      <c r="E10" s="402" t="e">
        <f t="shared" ref="E10:J10" si="0">IF(E9="",0,VLOOKUP($B$10,$B$13:$J$16,E7,0))</f>
        <v>#DIV/0!</v>
      </c>
      <c r="F10" s="402" t="e">
        <f t="shared" si="0"/>
        <v>#DIV/0!</v>
      </c>
      <c r="G10" s="402" t="e">
        <f t="shared" si="0"/>
        <v>#DIV/0!</v>
      </c>
      <c r="H10" s="402">
        <f t="shared" si="0"/>
        <v>0</v>
      </c>
      <c r="I10" s="402">
        <f t="shared" si="0"/>
        <v>0</v>
      </c>
      <c r="J10" s="402">
        <f t="shared" si="0"/>
        <v>0</v>
      </c>
    </row>
    <row r="11" spans="1:10">
      <c r="G11" s="1"/>
      <c r="H11" s="1"/>
      <c r="I11" s="1"/>
    </row>
    <row r="12" spans="1:10" ht="22.5" hidden="1" customHeight="1">
      <c r="B12" s="13" t="s">
        <v>29</v>
      </c>
      <c r="C12" s="400" t="s">
        <v>1</v>
      </c>
      <c r="D12" s="70" t="str">
        <f>D$29</f>
        <v>Training</v>
      </c>
      <c r="E12" s="70" t="str">
        <f t="shared" ref="E12:J12" si="1">E$29</f>
        <v>Conference</v>
      </c>
      <c r="F12" s="70" t="str">
        <f t="shared" si="1"/>
        <v>Research</v>
      </c>
      <c r="G12" s="70" t="str">
        <f t="shared" si="1"/>
        <v>Publications</v>
      </c>
      <c r="H12" s="70" t="str">
        <f t="shared" si="1"/>
        <v/>
      </c>
      <c r="I12" s="70" t="str">
        <f t="shared" si="1"/>
        <v/>
      </c>
      <c r="J12" s="70" t="str">
        <f t="shared" si="1"/>
        <v/>
      </c>
    </row>
    <row r="13" spans="1:10" hidden="1">
      <c r="A13" s="143">
        <v>1</v>
      </c>
      <c r="B13" s="2" t="s">
        <v>123</v>
      </c>
      <c r="C13" s="343">
        <f>SUM(D13:J13)</f>
        <v>0</v>
      </c>
      <c r="D13" s="342" t="str">
        <f>IF($B$10="Staff Time",VLOOKUP($B$6,Setup!$C$120:$K$131,D$7,0),"")</f>
        <v/>
      </c>
      <c r="E13" s="342" t="str">
        <f>IF($B$10="Staff Time",VLOOKUP($B$6,Setup!$C$120:$K$131,E$7,0),"")</f>
        <v/>
      </c>
      <c r="F13" s="342" t="str">
        <f>IF($B$10="Staff Time",VLOOKUP($B$6,Setup!$C$120:$K$131,F$7,0),"")</f>
        <v/>
      </c>
      <c r="G13" s="342" t="str">
        <f>IF($B$10="Staff Time",VLOOKUP($B$6,Setup!$C$120:$K$131,G$7,0),"")</f>
        <v/>
      </c>
      <c r="H13" s="342" t="str">
        <f>IF($B$10="Staff Time",VLOOKUP($B$6,Setup!$C$120:$K$131,H$7,0),"")</f>
        <v/>
      </c>
      <c r="I13" s="342" t="str">
        <f>IF($B$10="Staff Time",VLOOKUP($B$6,Setup!$C$120:$K$131,I$7,0),"")</f>
        <v/>
      </c>
      <c r="J13" s="342" t="str">
        <f>IF($B$10="Staff Time",VLOOKUP($B$6,Setup!$C$120:$K$131,J$7,0),"")</f>
        <v/>
      </c>
    </row>
    <row r="14" spans="1:10" hidden="1">
      <c r="A14" s="143">
        <v>2</v>
      </c>
      <c r="B14" s="2" t="s">
        <v>122</v>
      </c>
      <c r="C14" s="343" t="e">
        <f>SUM(D14:J14)</f>
        <v>#DIV/0!</v>
      </c>
      <c r="D14" s="342" t="e">
        <f t="shared" ref="D14:J14" si="2">(D33+D83)/($C$33+$C$83)</f>
        <v>#DIV/0!</v>
      </c>
      <c r="E14" s="342" t="e">
        <f t="shared" si="2"/>
        <v>#DIV/0!</v>
      </c>
      <c r="F14" s="342" t="e">
        <f t="shared" si="2"/>
        <v>#DIV/0!</v>
      </c>
      <c r="G14" s="342" t="e">
        <f t="shared" si="2"/>
        <v>#DIV/0!</v>
      </c>
      <c r="H14" s="342" t="e">
        <f t="shared" si="2"/>
        <v>#DIV/0!</v>
      </c>
      <c r="I14" s="342" t="e">
        <f t="shared" si="2"/>
        <v>#DIV/0!</v>
      </c>
      <c r="J14" s="342" t="e">
        <f t="shared" si="2"/>
        <v>#DIV/0!</v>
      </c>
    </row>
    <row r="15" spans="1:10" hidden="1">
      <c r="A15" s="143">
        <v>3</v>
      </c>
      <c r="B15" s="2" t="s">
        <v>124</v>
      </c>
      <c r="C15" s="343" t="e">
        <f>SUM(D15:J15)</f>
        <v>#DIV/0!</v>
      </c>
      <c r="D15" s="342" t="e">
        <f>D154/$C$154</f>
        <v>#DIV/0!</v>
      </c>
      <c r="E15" s="342" t="e">
        <f t="shared" ref="E15:J15" si="3">E154/$C$154</f>
        <v>#DIV/0!</v>
      </c>
      <c r="F15" s="342" t="e">
        <f t="shared" si="3"/>
        <v>#DIV/0!</v>
      </c>
      <c r="G15" s="342" t="e">
        <f t="shared" si="3"/>
        <v>#DIV/0!</v>
      </c>
      <c r="H15" s="342" t="e">
        <f t="shared" si="3"/>
        <v>#DIV/0!</v>
      </c>
      <c r="I15" s="342" t="e">
        <f t="shared" si="3"/>
        <v>#DIV/0!</v>
      </c>
      <c r="J15" s="342" t="e">
        <f t="shared" si="3"/>
        <v>#DIV/0!</v>
      </c>
    </row>
    <row r="16" spans="1:10" hidden="1">
      <c r="A16" s="143">
        <v>4</v>
      </c>
      <c r="B16" s="2" t="s">
        <v>125</v>
      </c>
      <c r="C16" s="343">
        <f>SUM(D16:J16)</f>
        <v>1</v>
      </c>
      <c r="D16" s="342">
        <f>IF(D12="",0,1/COUNTA(Setup!$C$23:$C$29))</f>
        <v>0.25</v>
      </c>
      <c r="E16" s="342">
        <f>IF(E12="",0,1/COUNTA(Setup!$C$23:$C$29))</f>
        <v>0.25</v>
      </c>
      <c r="F16" s="342">
        <f>IF(F12="",0,1/COUNTA(Setup!$C$23:$C$29))</f>
        <v>0.25</v>
      </c>
      <c r="G16" s="342">
        <f>IF(G12="",0,1/COUNTA(Setup!$C$23:$C$29))</f>
        <v>0.25</v>
      </c>
      <c r="H16" s="342">
        <f>IF(H12="",0,1/COUNTA(Setup!$C$23:$C$29))</f>
        <v>0</v>
      </c>
      <c r="I16" s="342">
        <f>IF(I12="",0,1/COUNTA(Setup!$C$23:$C$29))</f>
        <v>0</v>
      </c>
      <c r="J16" s="342">
        <f>IF(J12="",0,1/COUNTA(Setup!$C$23:$C$29))</f>
        <v>0</v>
      </c>
    </row>
    <row r="17" spans="2:10" hidden="1"/>
    <row r="18" spans="2:10" ht="27.75" customHeight="1">
      <c r="B18" s="118" t="s">
        <v>219</v>
      </c>
      <c r="C18" s="119" t="s">
        <v>1</v>
      </c>
      <c r="D18" s="119" t="str">
        <f>D9</f>
        <v>Training</v>
      </c>
      <c r="E18" s="119" t="str">
        <f t="shared" ref="E18:J18" si="4">E9</f>
        <v>Conference</v>
      </c>
      <c r="F18" s="119" t="str">
        <f t="shared" si="4"/>
        <v>Research</v>
      </c>
      <c r="G18" s="119" t="str">
        <f t="shared" si="4"/>
        <v>Publications</v>
      </c>
      <c r="H18" s="119" t="str">
        <f t="shared" si="4"/>
        <v/>
      </c>
      <c r="I18" s="119" t="str">
        <f t="shared" si="4"/>
        <v/>
      </c>
      <c r="J18" s="119" t="str">
        <f t="shared" si="4"/>
        <v/>
      </c>
    </row>
    <row r="19" spans="2:10">
      <c r="B19" s="401" t="str">
        <f>IF(ISERROR(VLOOKUP(Setup!$A$165,Setup!$A$158:B162,2)),"",(VLOOKUP(Setup!$A$165,Setup!$A$158:B162,2)))</f>
        <v>% Contribution to Direct Expenses</v>
      </c>
      <c r="C19" s="402" t="e">
        <f>SUM(D19:J19)</f>
        <v>#DIV/0!</v>
      </c>
      <c r="D19" s="402" t="e">
        <f>IF(D18="",0,VLOOKUP($B$19,$B$22:$J$25,D7,0))</f>
        <v>#DIV/0!</v>
      </c>
      <c r="E19" s="402" t="e">
        <f t="shared" ref="E19:J19" si="5">IF(E18="",0,VLOOKUP($B$19,$B$22:$J$25,E7,0))</f>
        <v>#DIV/0!</v>
      </c>
      <c r="F19" s="402" t="e">
        <f t="shared" si="5"/>
        <v>#DIV/0!</v>
      </c>
      <c r="G19" s="402" t="e">
        <f t="shared" si="5"/>
        <v>#DIV/0!</v>
      </c>
      <c r="H19" s="402">
        <f t="shared" si="5"/>
        <v>0</v>
      </c>
      <c r="I19" s="402">
        <f t="shared" si="5"/>
        <v>0</v>
      </c>
      <c r="J19" s="402">
        <f t="shared" si="5"/>
        <v>0</v>
      </c>
    </row>
    <row r="20" spans="2:10" hidden="1">
      <c r="G20" s="1"/>
      <c r="H20" s="1"/>
      <c r="I20" s="1"/>
    </row>
    <row r="21" spans="2:10" ht="22.5" hidden="1" customHeight="1">
      <c r="B21" s="13" t="s">
        <v>29</v>
      </c>
      <c r="C21" s="400" t="s">
        <v>1</v>
      </c>
      <c r="D21" s="70" t="str">
        <f>D$9</f>
        <v>Training</v>
      </c>
      <c r="E21" s="70" t="str">
        <f t="shared" ref="E21:J21" si="6">E$9</f>
        <v>Conference</v>
      </c>
      <c r="F21" s="70" t="str">
        <f t="shared" si="6"/>
        <v>Research</v>
      </c>
      <c r="G21" s="70" t="str">
        <f t="shared" si="6"/>
        <v>Publications</v>
      </c>
      <c r="H21" s="70" t="str">
        <f t="shared" si="6"/>
        <v/>
      </c>
      <c r="I21" s="70" t="str">
        <f t="shared" si="6"/>
        <v/>
      </c>
      <c r="J21" s="70" t="str">
        <f t="shared" si="6"/>
        <v/>
      </c>
    </row>
    <row r="22" spans="2:10" hidden="1">
      <c r="B22" s="2" t="s">
        <v>123</v>
      </c>
      <c r="C22" s="343">
        <f>SUM(D22:J22)</f>
        <v>0</v>
      </c>
      <c r="D22" s="342" t="str">
        <f>IF($B$19="Staff Time",VLOOKUP($B$6,Setup!$C$120:$K$131,D$7,0),"")</f>
        <v/>
      </c>
      <c r="E22" s="342" t="str">
        <f>IF($B$19="Staff Time",VLOOKUP($B$6,Setup!$C$120:$K$131,E$7,0),"")</f>
        <v/>
      </c>
      <c r="F22" s="342" t="str">
        <f>IF($B$19="Staff Time",VLOOKUP($B$6,Setup!$C$120:$K$131,F$7,0),"")</f>
        <v/>
      </c>
      <c r="G22" s="342" t="str">
        <f>IF($B$19="Staff Time",VLOOKUP($B$6,Setup!$C$120:$K$131,G$7,0),"")</f>
        <v/>
      </c>
      <c r="H22" s="342" t="str">
        <f>IF($B$19="Staff Time",VLOOKUP($B$6,Setup!$C$120:$K$131,H$7,0),"")</f>
        <v/>
      </c>
      <c r="I22" s="342" t="str">
        <f>IF($B$19="Staff Time",VLOOKUP($B$6,Setup!$C$120:$K$131,I$7,0),"")</f>
        <v/>
      </c>
      <c r="J22" s="342" t="str">
        <f>IF($B$19="Staff Time",VLOOKUP($B$6,Setup!$C$120:$K$131,J$7,0),"")</f>
        <v/>
      </c>
    </row>
    <row r="23" spans="2:10" hidden="1">
      <c r="B23" s="2" t="s">
        <v>122</v>
      </c>
      <c r="C23" s="343" t="e">
        <f>SUM(D23:J23)</f>
        <v>#DIV/0!</v>
      </c>
      <c r="D23" s="342" t="e">
        <f t="shared" ref="D23:J23" si="7">(D33+D83)/($C$33+$C$83)</f>
        <v>#DIV/0!</v>
      </c>
      <c r="E23" s="342" t="e">
        <f t="shared" si="7"/>
        <v>#DIV/0!</v>
      </c>
      <c r="F23" s="342" t="e">
        <f t="shared" si="7"/>
        <v>#DIV/0!</v>
      </c>
      <c r="G23" s="342" t="e">
        <f t="shared" si="7"/>
        <v>#DIV/0!</v>
      </c>
      <c r="H23" s="342" t="e">
        <f t="shared" si="7"/>
        <v>#DIV/0!</v>
      </c>
      <c r="I23" s="342" t="e">
        <f t="shared" si="7"/>
        <v>#DIV/0!</v>
      </c>
      <c r="J23" s="342" t="e">
        <f t="shared" si="7"/>
        <v>#DIV/0!</v>
      </c>
    </row>
    <row r="24" spans="2:10" hidden="1">
      <c r="B24" s="2" t="s">
        <v>124</v>
      </c>
      <c r="C24" s="343" t="e">
        <f>SUM(D24:J24)</f>
        <v>#DIV/0!</v>
      </c>
      <c r="D24" s="342" t="e">
        <f>D154/$C$154</f>
        <v>#DIV/0!</v>
      </c>
      <c r="E24" s="342" t="e">
        <f t="shared" ref="E24:J24" si="8">E154/$C$154</f>
        <v>#DIV/0!</v>
      </c>
      <c r="F24" s="342" t="e">
        <f t="shared" si="8"/>
        <v>#DIV/0!</v>
      </c>
      <c r="G24" s="342" t="e">
        <f t="shared" si="8"/>
        <v>#DIV/0!</v>
      </c>
      <c r="H24" s="342" t="e">
        <f t="shared" si="8"/>
        <v>#DIV/0!</v>
      </c>
      <c r="I24" s="342" t="e">
        <f t="shared" si="8"/>
        <v>#DIV/0!</v>
      </c>
      <c r="J24" s="342" t="e">
        <f t="shared" si="8"/>
        <v>#DIV/0!</v>
      </c>
    </row>
    <row r="25" spans="2:10" hidden="1">
      <c r="B25" s="2" t="s">
        <v>125</v>
      </c>
      <c r="C25" s="343">
        <f>SUM(D25:J25)</f>
        <v>1</v>
      </c>
      <c r="D25" s="342">
        <f>D16</f>
        <v>0.25</v>
      </c>
      <c r="E25" s="342">
        <f t="shared" ref="E25:J25" si="9">E16</f>
        <v>0.25</v>
      </c>
      <c r="F25" s="342">
        <f t="shared" si="9"/>
        <v>0.25</v>
      </c>
      <c r="G25" s="342">
        <f t="shared" si="9"/>
        <v>0.25</v>
      </c>
      <c r="H25" s="342">
        <f t="shared" si="9"/>
        <v>0</v>
      </c>
      <c r="I25" s="342">
        <f t="shared" si="9"/>
        <v>0</v>
      </c>
      <c r="J25" s="342">
        <f t="shared" si="9"/>
        <v>0</v>
      </c>
    </row>
    <row r="27" spans="2:10" hidden="1"/>
    <row r="28" spans="2:10" hidden="1"/>
    <row r="29" spans="2:10" ht="27" customHeight="1" thickBot="1">
      <c r="B29" s="212"/>
      <c r="C29" s="91" t="s">
        <v>1</v>
      </c>
      <c r="D29" s="91" t="str">
        <f>IF(Setup!$C23="","",Setup!$C23)</f>
        <v>Training</v>
      </c>
      <c r="E29" s="91" t="str">
        <f>IF(Setup!$C24="","",Setup!$C24)</f>
        <v>Conference</v>
      </c>
      <c r="F29" s="91" t="str">
        <f>IF(Setup!$C25="","",Setup!$C25)</f>
        <v>Research</v>
      </c>
      <c r="G29" s="91" t="str">
        <f>IF(Setup!$C26="","",Setup!$C26)</f>
        <v>Publications</v>
      </c>
      <c r="H29" s="91" t="str">
        <f>IF(Setup!$C27="","",Setup!$C27)</f>
        <v/>
      </c>
      <c r="I29" s="91" t="str">
        <f>IF(Setup!$C28="","",Setup!$C28)</f>
        <v/>
      </c>
      <c r="J29" s="91" t="str">
        <f>IF(Setup!$C29="","",Setup!$C29)</f>
        <v/>
      </c>
    </row>
    <row r="30" spans="2:10">
      <c r="B30" s="211" t="s">
        <v>21</v>
      </c>
      <c r="C30" s="11"/>
      <c r="D30" s="11"/>
      <c r="E30" s="11"/>
      <c r="F30" s="11"/>
      <c r="G30" s="11"/>
      <c r="H30" s="11"/>
      <c r="I30" s="11"/>
      <c r="J30" s="11"/>
    </row>
    <row r="31" spans="2:10">
      <c r="B31" s="210" t="s">
        <v>39</v>
      </c>
      <c r="C31" s="15"/>
      <c r="D31" s="15"/>
      <c r="E31" s="15"/>
      <c r="F31" s="15"/>
      <c r="G31" s="15"/>
      <c r="H31" s="15"/>
      <c r="I31" s="15"/>
      <c r="J31" s="15"/>
    </row>
    <row r="32" spans="2:10">
      <c r="B32" s="332" t="s">
        <v>10</v>
      </c>
      <c r="C32" s="766">
        <f>C33</f>
        <v>0</v>
      </c>
      <c r="D32" s="563">
        <f t="shared" ref="D32:J32" si="10">D33</f>
        <v>0</v>
      </c>
      <c r="E32" s="563">
        <f t="shared" si="10"/>
        <v>0</v>
      </c>
      <c r="F32" s="563">
        <f t="shared" si="10"/>
        <v>0</v>
      </c>
      <c r="G32" s="563">
        <f t="shared" si="10"/>
        <v>0</v>
      </c>
      <c r="H32" s="563">
        <f t="shared" si="10"/>
        <v>0</v>
      </c>
      <c r="I32" s="563">
        <f t="shared" si="10"/>
        <v>0</v>
      </c>
      <c r="J32" s="563">
        <f t="shared" si="10"/>
        <v>0</v>
      </c>
    </row>
    <row r="33" spans="1:11" s="16" customFormat="1">
      <c r="A33" s="143"/>
      <c r="B33" s="208" t="s">
        <v>232</v>
      </c>
      <c r="C33" s="564">
        <f t="shared" ref="C33:J33" si="11">SUM(C34:C58)</f>
        <v>0</v>
      </c>
      <c r="D33" s="564">
        <f t="shared" si="11"/>
        <v>0</v>
      </c>
      <c r="E33" s="564">
        <f t="shared" si="11"/>
        <v>0</v>
      </c>
      <c r="F33" s="564">
        <f t="shared" si="11"/>
        <v>0</v>
      </c>
      <c r="G33" s="564">
        <f t="shared" si="11"/>
        <v>0</v>
      </c>
      <c r="H33" s="564">
        <f t="shared" si="11"/>
        <v>0</v>
      </c>
      <c r="I33" s="564">
        <f t="shared" si="11"/>
        <v>0</v>
      </c>
      <c r="J33" s="564">
        <f t="shared" si="11"/>
        <v>0</v>
      </c>
      <c r="K33" s="331"/>
    </row>
    <row r="34" spans="1:11" s="16" customFormat="1">
      <c r="A34" s="143"/>
      <c r="B34" s="785" t="str">
        <f>IF('Input-IS Y2'!B34="","",'Input-IS Y2'!B34)</f>
        <v>Donor A</v>
      </c>
      <c r="C34" s="789">
        <f>SUM(D34:J34)</f>
        <v>0</v>
      </c>
      <c r="D34" s="566"/>
      <c r="E34" s="566"/>
      <c r="F34" s="567"/>
      <c r="G34" s="566"/>
      <c r="H34" s="567"/>
      <c r="I34" s="567"/>
      <c r="J34" s="567"/>
      <c r="K34" s="482"/>
    </row>
    <row r="35" spans="1:11">
      <c r="B35" s="785" t="str">
        <f>IF('Input-IS Y2'!B35="","",'Input-IS Y2'!B35)</f>
        <v>Donor B</v>
      </c>
      <c r="C35" s="789">
        <f t="shared" ref="C35:C46" si="12">SUM(D35:J35)</f>
        <v>0</v>
      </c>
      <c r="D35" s="567"/>
      <c r="E35" s="567"/>
      <c r="F35" s="567"/>
      <c r="G35" s="567"/>
      <c r="H35" s="567"/>
      <c r="I35" s="567"/>
      <c r="J35" s="567"/>
      <c r="K35" s="405"/>
    </row>
    <row r="36" spans="1:11">
      <c r="B36" s="785" t="str">
        <f>IF('Input-IS Y2'!B36="","",'Input-IS Y2'!B36)</f>
        <v>Donor C</v>
      </c>
      <c r="C36" s="789">
        <f t="shared" si="12"/>
        <v>0</v>
      </c>
      <c r="D36" s="567"/>
      <c r="E36" s="567"/>
      <c r="F36" s="567"/>
      <c r="G36" s="567"/>
      <c r="H36" s="567"/>
      <c r="I36" s="567"/>
      <c r="J36" s="567"/>
      <c r="K36" s="405"/>
    </row>
    <row r="37" spans="1:11">
      <c r="B37" s="785" t="str">
        <f>IF('Input-IS Y2'!B37="","",'Input-IS Y2'!B37)</f>
        <v>Donor D</v>
      </c>
      <c r="C37" s="789">
        <f t="shared" si="12"/>
        <v>0</v>
      </c>
      <c r="D37" s="567"/>
      <c r="E37" s="567"/>
      <c r="F37" s="567"/>
      <c r="G37" s="567"/>
      <c r="H37" s="567"/>
      <c r="I37" s="567"/>
      <c r="J37" s="567"/>
      <c r="K37" s="405"/>
    </row>
    <row r="38" spans="1:11">
      <c r="B38" s="785" t="str">
        <f>IF('Input-IS Y2'!B38="","",'Input-IS Y2'!B38)</f>
        <v>Donor E</v>
      </c>
      <c r="C38" s="789">
        <f t="shared" si="12"/>
        <v>0</v>
      </c>
      <c r="D38" s="567"/>
      <c r="E38" s="567"/>
      <c r="F38" s="567"/>
      <c r="G38" s="567"/>
      <c r="H38" s="567"/>
      <c r="I38" s="567"/>
      <c r="J38" s="567"/>
      <c r="K38" s="405"/>
    </row>
    <row r="39" spans="1:11">
      <c r="B39" s="785" t="str">
        <f>IF('Input-IS Y2'!B39="","",'Input-IS Y2'!B39)</f>
        <v/>
      </c>
      <c r="C39" s="789">
        <f t="shared" si="12"/>
        <v>0</v>
      </c>
      <c r="D39" s="567"/>
      <c r="E39" s="567"/>
      <c r="F39" s="567"/>
      <c r="G39" s="567"/>
      <c r="H39" s="567"/>
      <c r="I39" s="567"/>
      <c r="J39" s="567"/>
      <c r="K39" s="405"/>
    </row>
    <row r="40" spans="1:11">
      <c r="B40" s="785" t="str">
        <f>IF('Input-IS Y2'!B40="","",'Input-IS Y2'!B40)</f>
        <v/>
      </c>
      <c r="C40" s="789">
        <f t="shared" si="12"/>
        <v>0</v>
      </c>
      <c r="D40" s="567"/>
      <c r="E40" s="567"/>
      <c r="F40" s="567"/>
      <c r="G40" s="567"/>
      <c r="H40" s="567"/>
      <c r="I40" s="567"/>
      <c r="J40" s="567"/>
      <c r="K40" s="405"/>
    </row>
    <row r="41" spans="1:11">
      <c r="B41" s="785" t="str">
        <f>IF('Input-IS Y2'!B41="","",'Input-IS Y2'!B41)</f>
        <v/>
      </c>
      <c r="C41" s="789">
        <f t="shared" si="12"/>
        <v>0</v>
      </c>
      <c r="D41" s="567"/>
      <c r="E41" s="567"/>
      <c r="F41" s="567"/>
      <c r="G41" s="567"/>
      <c r="H41" s="567"/>
      <c r="I41" s="567"/>
      <c r="J41" s="567"/>
      <c r="K41" s="405"/>
    </row>
    <row r="42" spans="1:11">
      <c r="B42" s="785" t="str">
        <f>IF('Input-IS Y2'!B42="","",'Input-IS Y2'!B42)</f>
        <v/>
      </c>
      <c r="C42" s="789">
        <f t="shared" si="12"/>
        <v>0</v>
      </c>
      <c r="D42" s="567"/>
      <c r="E42" s="567"/>
      <c r="F42" s="567"/>
      <c r="G42" s="567"/>
      <c r="H42" s="567"/>
      <c r="I42" s="567"/>
      <c r="J42" s="567"/>
      <c r="K42" s="405"/>
    </row>
    <row r="43" spans="1:11">
      <c r="B43" s="785" t="str">
        <f>IF('Input-IS Y2'!B43="","",'Input-IS Y2'!B43)</f>
        <v/>
      </c>
      <c r="C43" s="789">
        <f t="shared" si="12"/>
        <v>0</v>
      </c>
      <c r="D43" s="567"/>
      <c r="E43" s="567"/>
      <c r="F43" s="567"/>
      <c r="G43" s="567"/>
      <c r="H43" s="567"/>
      <c r="I43" s="567"/>
      <c r="J43" s="567"/>
      <c r="K43" s="405"/>
    </row>
    <row r="44" spans="1:11">
      <c r="B44" s="785" t="str">
        <f>IF('Input-IS Y2'!B44="","",'Input-IS Y2'!B44)</f>
        <v/>
      </c>
      <c r="C44" s="789">
        <f t="shared" si="12"/>
        <v>0</v>
      </c>
      <c r="D44" s="567"/>
      <c r="E44" s="567"/>
      <c r="F44" s="567"/>
      <c r="G44" s="567"/>
      <c r="H44" s="567"/>
      <c r="I44" s="567"/>
      <c r="J44" s="567"/>
      <c r="K44" s="405"/>
    </row>
    <row r="45" spans="1:11" s="781" customFormat="1">
      <c r="A45" s="143"/>
      <c r="B45" s="785" t="str">
        <f>IF('Input-IS Y2'!B45="","",'Input-IS Y2'!B45)</f>
        <v/>
      </c>
      <c r="C45" s="789">
        <f t="shared" si="12"/>
        <v>0</v>
      </c>
      <c r="D45" s="791"/>
      <c r="E45" s="791"/>
      <c r="F45" s="791"/>
      <c r="G45" s="791"/>
      <c r="H45" s="791"/>
      <c r="I45" s="791"/>
      <c r="J45" s="791"/>
      <c r="K45" s="788"/>
    </row>
    <row r="46" spans="1:11" s="781" customFormat="1">
      <c r="A46" s="143"/>
      <c r="B46" s="785" t="str">
        <f>IF('Input-IS Y2'!B46="","",'Input-IS Y2'!B46)</f>
        <v/>
      </c>
      <c r="C46" s="789">
        <f t="shared" si="12"/>
        <v>0</v>
      </c>
      <c r="D46" s="791"/>
      <c r="E46" s="791"/>
      <c r="F46" s="791"/>
      <c r="G46" s="791"/>
      <c r="H46" s="791"/>
      <c r="I46" s="791"/>
      <c r="J46" s="791"/>
      <c r="K46" s="788"/>
    </row>
    <row r="47" spans="1:11" s="781" customFormat="1">
      <c r="A47" s="143"/>
      <c r="B47" s="785" t="str">
        <f>IF('Input-IS Y2'!B47="","",'Input-IS Y2'!B47)</f>
        <v/>
      </c>
      <c r="C47" s="789">
        <f t="shared" ref="C47:C58" si="13">SUM(D47:J47)</f>
        <v>0</v>
      </c>
      <c r="D47" s="791"/>
      <c r="E47" s="791"/>
      <c r="F47" s="791"/>
      <c r="G47" s="791"/>
      <c r="H47" s="791"/>
      <c r="I47" s="791"/>
      <c r="J47" s="791"/>
      <c r="K47" s="788"/>
    </row>
    <row r="48" spans="1:11" s="781" customFormat="1">
      <c r="A48" s="143"/>
      <c r="B48" s="785" t="str">
        <f>IF('Input-IS Y2'!B48="","",'Input-IS Y2'!B48)</f>
        <v/>
      </c>
      <c r="C48" s="789">
        <f t="shared" si="13"/>
        <v>0</v>
      </c>
      <c r="D48" s="791"/>
      <c r="E48" s="791"/>
      <c r="F48" s="791"/>
      <c r="G48" s="791"/>
      <c r="H48" s="791"/>
      <c r="I48" s="791"/>
      <c r="J48" s="791"/>
      <c r="K48" s="788"/>
    </row>
    <row r="49" spans="1:11" s="781" customFormat="1">
      <c r="A49" s="143"/>
      <c r="B49" s="785" t="str">
        <f>IF('Input-IS Y2'!B49="","",'Input-IS Y2'!B49)</f>
        <v/>
      </c>
      <c r="C49" s="789">
        <f t="shared" si="13"/>
        <v>0</v>
      </c>
      <c r="D49" s="791"/>
      <c r="E49" s="791"/>
      <c r="F49" s="791"/>
      <c r="G49" s="791"/>
      <c r="H49" s="791"/>
      <c r="I49" s="791"/>
      <c r="J49" s="791"/>
      <c r="K49" s="788"/>
    </row>
    <row r="50" spans="1:11" s="781" customFormat="1">
      <c r="A50" s="143"/>
      <c r="B50" s="785" t="str">
        <f>IF('Input-IS Y2'!B50="","",'Input-IS Y2'!B50)</f>
        <v/>
      </c>
      <c r="C50" s="789">
        <f t="shared" si="13"/>
        <v>0</v>
      </c>
      <c r="D50" s="791"/>
      <c r="E50" s="791"/>
      <c r="F50" s="791"/>
      <c r="G50" s="791"/>
      <c r="H50" s="791"/>
      <c r="I50" s="791"/>
      <c r="J50" s="791"/>
      <c r="K50" s="788"/>
    </row>
    <row r="51" spans="1:11" s="781" customFormat="1">
      <c r="A51" s="143"/>
      <c r="B51" s="785" t="str">
        <f>IF('Input-IS Y2'!B51="","",'Input-IS Y2'!B51)</f>
        <v/>
      </c>
      <c r="C51" s="789">
        <f t="shared" si="13"/>
        <v>0</v>
      </c>
      <c r="D51" s="791"/>
      <c r="E51" s="791"/>
      <c r="F51" s="791"/>
      <c r="G51" s="791"/>
      <c r="H51" s="791"/>
      <c r="I51" s="791"/>
      <c r="J51" s="791"/>
      <c r="K51" s="788"/>
    </row>
    <row r="52" spans="1:11" s="781" customFormat="1">
      <c r="A52" s="143"/>
      <c r="B52" s="785" t="str">
        <f>IF('Input-IS Y2'!B52="","",'Input-IS Y2'!B52)</f>
        <v/>
      </c>
      <c r="C52" s="789">
        <f t="shared" si="13"/>
        <v>0</v>
      </c>
      <c r="D52" s="791"/>
      <c r="E52" s="791"/>
      <c r="F52" s="791"/>
      <c r="G52" s="791"/>
      <c r="H52" s="791"/>
      <c r="I52" s="791"/>
      <c r="J52" s="791"/>
      <c r="K52" s="788"/>
    </row>
    <row r="53" spans="1:11" s="781" customFormat="1">
      <c r="A53" s="143"/>
      <c r="B53" s="785" t="str">
        <f>IF('Input-IS Y2'!B53="","",'Input-IS Y2'!B53)</f>
        <v/>
      </c>
      <c r="C53" s="789">
        <f t="shared" si="13"/>
        <v>0</v>
      </c>
      <c r="D53" s="791"/>
      <c r="E53" s="791"/>
      <c r="F53" s="791"/>
      <c r="G53" s="791"/>
      <c r="H53" s="791"/>
      <c r="I53" s="791"/>
      <c r="J53" s="791"/>
      <c r="K53" s="788"/>
    </row>
    <row r="54" spans="1:11" s="781" customFormat="1">
      <c r="A54" s="143"/>
      <c r="B54" s="785" t="str">
        <f>IF('Input-IS Y2'!B54="","",'Input-IS Y2'!B54)</f>
        <v/>
      </c>
      <c r="C54" s="789">
        <f t="shared" si="13"/>
        <v>0</v>
      </c>
      <c r="D54" s="791"/>
      <c r="E54" s="791"/>
      <c r="F54" s="791"/>
      <c r="G54" s="791"/>
      <c r="H54" s="791"/>
      <c r="I54" s="791"/>
      <c r="J54" s="791"/>
      <c r="K54" s="788"/>
    </row>
    <row r="55" spans="1:11" s="781" customFormat="1">
      <c r="A55" s="143"/>
      <c r="B55" s="785" t="str">
        <f>IF('Input-IS Y2'!B55="","",'Input-IS Y2'!B55)</f>
        <v/>
      </c>
      <c r="C55" s="789">
        <f t="shared" si="13"/>
        <v>0</v>
      </c>
      <c r="D55" s="791"/>
      <c r="E55" s="791"/>
      <c r="F55" s="791"/>
      <c r="G55" s="791"/>
      <c r="H55" s="791"/>
      <c r="I55" s="791"/>
      <c r="J55" s="791"/>
      <c r="K55" s="788"/>
    </row>
    <row r="56" spans="1:11" s="781" customFormat="1">
      <c r="A56" s="143"/>
      <c r="B56" s="785" t="str">
        <f>IF('Input-IS Y2'!B56="","",'Input-IS Y2'!B56)</f>
        <v/>
      </c>
      <c r="C56" s="789">
        <f t="shared" si="13"/>
        <v>0</v>
      </c>
      <c r="D56" s="791"/>
      <c r="E56" s="791"/>
      <c r="F56" s="791"/>
      <c r="G56" s="791"/>
      <c r="H56" s="791"/>
      <c r="I56" s="791"/>
      <c r="J56" s="791"/>
      <c r="K56" s="788"/>
    </row>
    <row r="57" spans="1:11" s="781" customFormat="1">
      <c r="A57" s="143"/>
      <c r="B57" s="785" t="str">
        <f>IF('Input-IS Y2'!B57="","",'Input-IS Y2'!B57)</f>
        <v/>
      </c>
      <c r="C57" s="789">
        <f t="shared" si="13"/>
        <v>0</v>
      </c>
      <c r="D57" s="791"/>
      <c r="E57" s="791"/>
      <c r="F57" s="791"/>
      <c r="G57" s="791"/>
      <c r="H57" s="791"/>
      <c r="I57" s="791"/>
      <c r="J57" s="791"/>
      <c r="K57" s="788"/>
    </row>
    <row r="58" spans="1:11" s="781" customFormat="1">
      <c r="A58" s="143"/>
      <c r="B58" s="785" t="str">
        <f>IF('Input-IS Y2'!B58="","",'Input-IS Y2'!B58)</f>
        <v/>
      </c>
      <c r="C58" s="789">
        <f t="shared" si="13"/>
        <v>0</v>
      </c>
      <c r="D58" s="791"/>
      <c r="E58" s="791"/>
      <c r="F58" s="791"/>
      <c r="G58" s="791"/>
      <c r="H58" s="791"/>
      <c r="I58" s="791"/>
      <c r="J58" s="791"/>
      <c r="K58" s="788"/>
    </row>
    <row r="59" spans="1:11">
      <c r="B59" s="332" t="s">
        <v>11</v>
      </c>
      <c r="C59" s="563">
        <f>C60</f>
        <v>0</v>
      </c>
      <c r="D59" s="563">
        <f t="shared" ref="D59:J59" si="14">D60</f>
        <v>0</v>
      </c>
      <c r="E59" s="563">
        <f t="shared" si="14"/>
        <v>0</v>
      </c>
      <c r="F59" s="563">
        <f t="shared" si="14"/>
        <v>0</v>
      </c>
      <c r="G59" s="563">
        <f t="shared" si="14"/>
        <v>0</v>
      </c>
      <c r="H59" s="563">
        <f t="shared" si="14"/>
        <v>0</v>
      </c>
      <c r="I59" s="563">
        <f t="shared" si="14"/>
        <v>0</v>
      </c>
      <c r="J59" s="563">
        <f t="shared" si="14"/>
        <v>0</v>
      </c>
    </row>
    <row r="60" spans="1:11" s="16" customFormat="1">
      <c r="A60" s="143"/>
      <c r="B60" s="208" t="s">
        <v>201</v>
      </c>
      <c r="C60" s="564">
        <f>SUM(C61:C80)</f>
        <v>0</v>
      </c>
      <c r="D60" s="569">
        <f t="shared" ref="D60:J60" si="15">SUM(D61:D80)</f>
        <v>0</v>
      </c>
      <c r="E60" s="569">
        <f t="shared" si="15"/>
        <v>0</v>
      </c>
      <c r="F60" s="569">
        <f t="shared" si="15"/>
        <v>0</v>
      </c>
      <c r="G60" s="569">
        <f t="shared" si="15"/>
        <v>0</v>
      </c>
      <c r="H60" s="569">
        <f t="shared" si="15"/>
        <v>0</v>
      </c>
      <c r="I60" s="569">
        <f t="shared" si="15"/>
        <v>0</v>
      </c>
      <c r="J60" s="569">
        <f t="shared" si="15"/>
        <v>0</v>
      </c>
    </row>
    <row r="61" spans="1:11" s="16" customFormat="1">
      <c r="A61" s="143"/>
      <c r="B61" s="785" t="str">
        <f>IF('Input-IS Y2'!B61="","",'Input-IS Y2'!B61)</f>
        <v>Donor A</v>
      </c>
      <c r="C61" s="570"/>
      <c r="D61" s="794" t="str">
        <f t="shared" ref="D61:H61" si="16">IF(ISERROR(D$10*$C61),"",(D$10*$C61))</f>
        <v/>
      </c>
      <c r="E61" s="794" t="str">
        <f t="shared" si="16"/>
        <v/>
      </c>
      <c r="F61" s="794" t="str">
        <f t="shared" si="16"/>
        <v/>
      </c>
      <c r="G61" s="794" t="str">
        <f t="shared" si="16"/>
        <v/>
      </c>
      <c r="H61" s="794">
        <f t="shared" si="16"/>
        <v>0</v>
      </c>
      <c r="I61" s="794">
        <f>IF(ISERROR(I$10*$C61),"",(I$10*$C61))</f>
        <v>0</v>
      </c>
      <c r="J61" s="794">
        <f t="shared" ref="J61:J80" si="17">IF(ISERROR(J$10*$C61),"",(J$10*$C61))</f>
        <v>0</v>
      </c>
    </row>
    <row r="62" spans="1:11" s="16" customFormat="1">
      <c r="A62" s="143"/>
      <c r="B62" s="785" t="str">
        <f>IF('Input-IS Y2'!B62="","",'Input-IS Y2'!B62)</f>
        <v>Donor B</v>
      </c>
      <c r="C62" s="570"/>
      <c r="D62" s="794" t="str">
        <f t="shared" ref="D62:I78" si="18">IF(ISERROR(D$10*$C62),"",(D$10*$C62))</f>
        <v/>
      </c>
      <c r="E62" s="794" t="str">
        <f t="shared" si="18"/>
        <v/>
      </c>
      <c r="F62" s="794" t="str">
        <f t="shared" si="18"/>
        <v/>
      </c>
      <c r="G62" s="794" t="str">
        <f t="shared" si="18"/>
        <v/>
      </c>
      <c r="H62" s="794">
        <f t="shared" si="18"/>
        <v>0</v>
      </c>
      <c r="I62" s="794">
        <f t="shared" si="18"/>
        <v>0</v>
      </c>
      <c r="J62" s="794">
        <f t="shared" si="17"/>
        <v>0</v>
      </c>
    </row>
    <row r="63" spans="1:11" s="16" customFormat="1">
      <c r="A63" s="143"/>
      <c r="B63" s="785" t="str">
        <f>IF('Input-IS Y2'!B63="","",'Input-IS Y2'!B63)</f>
        <v>Donor C</v>
      </c>
      <c r="C63" s="570"/>
      <c r="D63" s="794" t="str">
        <f t="shared" si="18"/>
        <v/>
      </c>
      <c r="E63" s="794" t="str">
        <f t="shared" si="18"/>
        <v/>
      </c>
      <c r="F63" s="794" t="str">
        <f t="shared" si="18"/>
        <v/>
      </c>
      <c r="G63" s="794" t="str">
        <f t="shared" si="18"/>
        <v/>
      </c>
      <c r="H63" s="794">
        <f t="shared" si="18"/>
        <v>0</v>
      </c>
      <c r="I63" s="794">
        <f t="shared" si="18"/>
        <v>0</v>
      </c>
      <c r="J63" s="794">
        <f t="shared" si="17"/>
        <v>0</v>
      </c>
    </row>
    <row r="64" spans="1:11" s="16" customFormat="1">
      <c r="A64" s="143"/>
      <c r="B64" s="785" t="str">
        <f>IF('Input-IS Y2'!B64="","",'Input-IS Y2'!B64)</f>
        <v>Donor D</v>
      </c>
      <c r="C64" s="570"/>
      <c r="D64" s="794" t="str">
        <f t="shared" si="18"/>
        <v/>
      </c>
      <c r="E64" s="794" t="str">
        <f t="shared" si="18"/>
        <v/>
      </c>
      <c r="F64" s="794" t="str">
        <f t="shared" si="18"/>
        <v/>
      </c>
      <c r="G64" s="794" t="str">
        <f t="shared" si="18"/>
        <v/>
      </c>
      <c r="H64" s="794">
        <f t="shared" si="18"/>
        <v>0</v>
      </c>
      <c r="I64" s="794">
        <f t="shared" si="18"/>
        <v>0</v>
      </c>
      <c r="J64" s="794">
        <f t="shared" si="17"/>
        <v>0</v>
      </c>
    </row>
    <row r="65" spans="1:10" s="16" customFormat="1">
      <c r="A65" s="143"/>
      <c r="B65" s="785" t="str">
        <f>IF('Input-IS Y2'!B65="","",'Input-IS Y2'!B65)</f>
        <v>Donor E</v>
      </c>
      <c r="C65" s="570"/>
      <c r="D65" s="794" t="str">
        <f t="shared" si="18"/>
        <v/>
      </c>
      <c r="E65" s="794" t="str">
        <f t="shared" si="18"/>
        <v/>
      </c>
      <c r="F65" s="794" t="str">
        <f t="shared" si="18"/>
        <v/>
      </c>
      <c r="G65" s="794" t="str">
        <f t="shared" si="18"/>
        <v/>
      </c>
      <c r="H65" s="794">
        <f t="shared" si="18"/>
        <v>0</v>
      </c>
      <c r="I65" s="794">
        <f t="shared" si="18"/>
        <v>0</v>
      </c>
      <c r="J65" s="794">
        <f t="shared" si="17"/>
        <v>0</v>
      </c>
    </row>
    <row r="66" spans="1:10" s="16" customFormat="1">
      <c r="A66" s="143"/>
      <c r="B66" s="785" t="str">
        <f>IF('Input-IS Y2'!B66="","",'Input-IS Y2'!B66)</f>
        <v/>
      </c>
      <c r="C66" s="570"/>
      <c r="D66" s="794" t="str">
        <f t="shared" si="18"/>
        <v/>
      </c>
      <c r="E66" s="794" t="str">
        <f t="shared" si="18"/>
        <v/>
      </c>
      <c r="F66" s="794" t="str">
        <f t="shared" si="18"/>
        <v/>
      </c>
      <c r="G66" s="794" t="str">
        <f t="shared" si="18"/>
        <v/>
      </c>
      <c r="H66" s="794">
        <f t="shared" si="18"/>
        <v>0</v>
      </c>
      <c r="I66" s="794">
        <f t="shared" si="18"/>
        <v>0</v>
      </c>
      <c r="J66" s="794">
        <f t="shared" si="17"/>
        <v>0</v>
      </c>
    </row>
    <row r="67" spans="1:10" s="16" customFormat="1">
      <c r="A67" s="143"/>
      <c r="B67" s="785" t="str">
        <f>IF('Input-IS Y2'!B67="","",'Input-IS Y2'!B67)</f>
        <v/>
      </c>
      <c r="C67" s="570"/>
      <c r="D67" s="794" t="str">
        <f t="shared" si="18"/>
        <v/>
      </c>
      <c r="E67" s="794" t="str">
        <f t="shared" si="18"/>
        <v/>
      </c>
      <c r="F67" s="794" t="str">
        <f t="shared" si="18"/>
        <v/>
      </c>
      <c r="G67" s="794" t="str">
        <f t="shared" si="18"/>
        <v/>
      </c>
      <c r="H67" s="794">
        <f t="shared" si="18"/>
        <v>0</v>
      </c>
      <c r="I67" s="794">
        <f t="shared" si="18"/>
        <v>0</v>
      </c>
      <c r="J67" s="794">
        <f t="shared" si="17"/>
        <v>0</v>
      </c>
    </row>
    <row r="68" spans="1:10" s="16" customFormat="1">
      <c r="A68" s="143"/>
      <c r="B68" s="785" t="str">
        <f>IF('Input-IS Y2'!B68="","",'Input-IS Y2'!B68)</f>
        <v/>
      </c>
      <c r="C68" s="570"/>
      <c r="D68" s="794" t="str">
        <f t="shared" si="18"/>
        <v/>
      </c>
      <c r="E68" s="794" t="str">
        <f t="shared" si="18"/>
        <v/>
      </c>
      <c r="F68" s="794" t="str">
        <f t="shared" si="18"/>
        <v/>
      </c>
      <c r="G68" s="794" t="str">
        <f t="shared" si="18"/>
        <v/>
      </c>
      <c r="H68" s="794">
        <f t="shared" si="18"/>
        <v>0</v>
      </c>
      <c r="I68" s="794">
        <f t="shared" si="18"/>
        <v>0</v>
      </c>
      <c r="J68" s="794">
        <f t="shared" si="17"/>
        <v>0</v>
      </c>
    </row>
    <row r="69" spans="1:10" s="16" customFormat="1">
      <c r="A69" s="143"/>
      <c r="B69" s="785" t="str">
        <f>IF('Input-IS Y2'!B69="","",'Input-IS Y2'!B69)</f>
        <v/>
      </c>
      <c r="C69" s="570"/>
      <c r="D69" s="794" t="str">
        <f t="shared" si="18"/>
        <v/>
      </c>
      <c r="E69" s="794" t="str">
        <f t="shared" si="18"/>
        <v/>
      </c>
      <c r="F69" s="794" t="str">
        <f t="shared" si="18"/>
        <v/>
      </c>
      <c r="G69" s="794" t="str">
        <f t="shared" si="18"/>
        <v/>
      </c>
      <c r="H69" s="794">
        <f t="shared" si="18"/>
        <v>0</v>
      </c>
      <c r="I69" s="794">
        <f t="shared" si="18"/>
        <v>0</v>
      </c>
      <c r="J69" s="794">
        <f t="shared" si="17"/>
        <v>0</v>
      </c>
    </row>
    <row r="70" spans="1:10" s="782" customFormat="1">
      <c r="A70" s="143"/>
      <c r="B70" s="785" t="str">
        <f>IF('Input-IS Y2'!B70="","",'Input-IS Y2'!B70)</f>
        <v/>
      </c>
      <c r="C70" s="793"/>
      <c r="D70" s="794" t="str">
        <f t="shared" si="18"/>
        <v/>
      </c>
      <c r="E70" s="794" t="str">
        <f t="shared" si="18"/>
        <v/>
      </c>
      <c r="F70" s="794" t="str">
        <f t="shared" si="18"/>
        <v/>
      </c>
      <c r="G70" s="794" t="str">
        <f t="shared" si="18"/>
        <v/>
      </c>
      <c r="H70" s="794">
        <f t="shared" si="18"/>
        <v>0</v>
      </c>
      <c r="I70" s="794">
        <f t="shared" si="18"/>
        <v>0</v>
      </c>
      <c r="J70" s="794">
        <f t="shared" si="17"/>
        <v>0</v>
      </c>
    </row>
    <row r="71" spans="1:10" s="782" customFormat="1">
      <c r="A71" s="143"/>
      <c r="B71" s="785" t="str">
        <f>IF('Input-IS Y2'!B71="","",'Input-IS Y2'!B71)</f>
        <v/>
      </c>
      <c r="C71" s="793"/>
      <c r="D71" s="794" t="str">
        <f t="shared" si="18"/>
        <v/>
      </c>
      <c r="E71" s="794" t="str">
        <f t="shared" si="18"/>
        <v/>
      </c>
      <c r="F71" s="794" t="str">
        <f t="shared" si="18"/>
        <v/>
      </c>
      <c r="G71" s="794" t="str">
        <f t="shared" si="18"/>
        <v/>
      </c>
      <c r="H71" s="794">
        <f t="shared" si="18"/>
        <v>0</v>
      </c>
      <c r="I71" s="794">
        <f t="shared" si="18"/>
        <v>0</v>
      </c>
      <c r="J71" s="794">
        <f t="shared" si="17"/>
        <v>0</v>
      </c>
    </row>
    <row r="72" spans="1:10" s="782" customFormat="1">
      <c r="A72" s="143"/>
      <c r="B72" s="785" t="str">
        <f>IF('Input-IS Y2'!B72="","",'Input-IS Y2'!B72)</f>
        <v/>
      </c>
      <c r="C72" s="793"/>
      <c r="D72" s="794" t="str">
        <f t="shared" si="18"/>
        <v/>
      </c>
      <c r="E72" s="794" t="str">
        <f t="shared" si="18"/>
        <v/>
      </c>
      <c r="F72" s="794" t="str">
        <f t="shared" si="18"/>
        <v/>
      </c>
      <c r="G72" s="794" t="str">
        <f t="shared" si="18"/>
        <v/>
      </c>
      <c r="H72" s="794">
        <f t="shared" si="18"/>
        <v>0</v>
      </c>
      <c r="I72" s="794">
        <f t="shared" si="18"/>
        <v>0</v>
      </c>
      <c r="J72" s="794">
        <f t="shared" si="17"/>
        <v>0</v>
      </c>
    </row>
    <row r="73" spans="1:10" s="782" customFormat="1">
      <c r="A73" s="143"/>
      <c r="B73" s="785" t="str">
        <f>IF('Input-IS Y2'!B73="","",'Input-IS Y2'!B73)</f>
        <v/>
      </c>
      <c r="C73" s="793"/>
      <c r="D73" s="794" t="str">
        <f t="shared" si="18"/>
        <v/>
      </c>
      <c r="E73" s="794" t="str">
        <f t="shared" si="18"/>
        <v/>
      </c>
      <c r="F73" s="794" t="str">
        <f t="shared" si="18"/>
        <v/>
      </c>
      <c r="G73" s="794" t="str">
        <f t="shared" si="18"/>
        <v/>
      </c>
      <c r="H73" s="794">
        <f t="shared" si="18"/>
        <v>0</v>
      </c>
      <c r="I73" s="794">
        <f t="shared" si="18"/>
        <v>0</v>
      </c>
      <c r="J73" s="794">
        <f t="shared" si="17"/>
        <v>0</v>
      </c>
    </row>
    <row r="74" spans="1:10" s="782" customFormat="1">
      <c r="A74" s="143"/>
      <c r="B74" s="785" t="str">
        <f>IF('Input-IS Y2'!B74="","",'Input-IS Y2'!B74)</f>
        <v/>
      </c>
      <c r="C74" s="793"/>
      <c r="D74" s="794" t="str">
        <f t="shared" si="18"/>
        <v/>
      </c>
      <c r="E74" s="794" t="str">
        <f t="shared" si="18"/>
        <v/>
      </c>
      <c r="F74" s="794" t="str">
        <f t="shared" si="18"/>
        <v/>
      </c>
      <c r="G74" s="794" t="str">
        <f t="shared" si="18"/>
        <v/>
      </c>
      <c r="H74" s="794">
        <f t="shared" si="18"/>
        <v>0</v>
      </c>
      <c r="I74" s="794">
        <f t="shared" si="18"/>
        <v>0</v>
      </c>
      <c r="J74" s="794">
        <f t="shared" si="17"/>
        <v>0</v>
      </c>
    </row>
    <row r="75" spans="1:10" s="782" customFormat="1">
      <c r="A75" s="143"/>
      <c r="B75" s="785" t="str">
        <f>IF('Input-IS Y2'!B75="","",'Input-IS Y2'!B75)</f>
        <v/>
      </c>
      <c r="C75" s="793"/>
      <c r="D75" s="794" t="str">
        <f t="shared" si="18"/>
        <v/>
      </c>
      <c r="E75" s="794" t="str">
        <f t="shared" si="18"/>
        <v/>
      </c>
      <c r="F75" s="794" t="str">
        <f t="shared" si="18"/>
        <v/>
      </c>
      <c r="G75" s="794" t="str">
        <f t="shared" si="18"/>
        <v/>
      </c>
      <c r="H75" s="794">
        <f t="shared" si="18"/>
        <v>0</v>
      </c>
      <c r="I75" s="794">
        <f t="shared" si="18"/>
        <v>0</v>
      </c>
      <c r="J75" s="794">
        <f t="shared" si="17"/>
        <v>0</v>
      </c>
    </row>
    <row r="76" spans="1:10" s="782" customFormat="1">
      <c r="A76" s="143"/>
      <c r="B76" s="785" t="str">
        <f>IF('Input-IS Y2'!B76="","",'Input-IS Y2'!B76)</f>
        <v/>
      </c>
      <c r="C76" s="793"/>
      <c r="D76" s="794" t="str">
        <f t="shared" si="18"/>
        <v/>
      </c>
      <c r="E76" s="794" t="str">
        <f t="shared" si="18"/>
        <v/>
      </c>
      <c r="F76" s="794" t="str">
        <f t="shared" si="18"/>
        <v/>
      </c>
      <c r="G76" s="794" t="str">
        <f t="shared" si="18"/>
        <v/>
      </c>
      <c r="H76" s="794">
        <f t="shared" si="18"/>
        <v>0</v>
      </c>
      <c r="I76" s="794">
        <f t="shared" si="18"/>
        <v>0</v>
      </c>
      <c r="J76" s="794">
        <f t="shared" si="17"/>
        <v>0</v>
      </c>
    </row>
    <row r="77" spans="1:10" s="782" customFormat="1">
      <c r="A77" s="143"/>
      <c r="B77" s="785" t="str">
        <f>IF('Input-IS Y2'!B77="","",'Input-IS Y2'!B77)</f>
        <v/>
      </c>
      <c r="C77" s="793"/>
      <c r="D77" s="794" t="str">
        <f t="shared" si="18"/>
        <v/>
      </c>
      <c r="E77" s="794" t="str">
        <f t="shared" si="18"/>
        <v/>
      </c>
      <c r="F77" s="794" t="str">
        <f t="shared" si="18"/>
        <v/>
      </c>
      <c r="G77" s="794" t="str">
        <f t="shared" si="18"/>
        <v/>
      </c>
      <c r="H77" s="794">
        <f t="shared" si="18"/>
        <v>0</v>
      </c>
      <c r="I77" s="794">
        <f t="shared" si="18"/>
        <v>0</v>
      </c>
      <c r="J77" s="794">
        <f t="shared" si="17"/>
        <v>0</v>
      </c>
    </row>
    <row r="78" spans="1:10" s="16" customFormat="1">
      <c r="A78" s="143"/>
      <c r="B78" s="785" t="str">
        <f>IF('Input-IS Y2'!B78="","",'Input-IS Y2'!B78)</f>
        <v/>
      </c>
      <c r="C78" s="570"/>
      <c r="D78" s="794" t="str">
        <f t="shared" si="18"/>
        <v/>
      </c>
      <c r="E78" s="794" t="str">
        <f t="shared" si="18"/>
        <v/>
      </c>
      <c r="F78" s="794" t="str">
        <f t="shared" si="18"/>
        <v/>
      </c>
      <c r="G78" s="794" t="str">
        <f t="shared" si="18"/>
        <v/>
      </c>
      <c r="H78" s="794">
        <f t="shared" si="18"/>
        <v>0</v>
      </c>
      <c r="I78" s="794">
        <f t="shared" si="18"/>
        <v>0</v>
      </c>
      <c r="J78" s="794">
        <f t="shared" si="17"/>
        <v>0</v>
      </c>
    </row>
    <row r="79" spans="1:10" s="16" customFormat="1">
      <c r="A79" s="143"/>
      <c r="B79" s="312" t="str">
        <f>IF('Input-IS Y2'!B79="","",'Input-IS Y2'!B79)</f>
        <v/>
      </c>
      <c r="C79" s="570"/>
      <c r="D79" s="571" t="str">
        <f t="shared" ref="D79:H80" si="19">IF(ISERROR(D$10*$C79),"",(D$10*$C79))</f>
        <v/>
      </c>
      <c r="E79" s="571" t="str">
        <f t="shared" si="19"/>
        <v/>
      </c>
      <c r="F79" s="571" t="str">
        <f t="shared" si="19"/>
        <v/>
      </c>
      <c r="G79" s="571" t="str">
        <f t="shared" si="19"/>
        <v/>
      </c>
      <c r="H79" s="571">
        <f t="shared" si="19"/>
        <v>0</v>
      </c>
      <c r="I79" s="571">
        <f>IF(ISERROR(I$10*$C79),"",(I$10*$C79))</f>
        <v>0</v>
      </c>
      <c r="J79" s="571">
        <f t="shared" si="17"/>
        <v>0</v>
      </c>
    </row>
    <row r="80" spans="1:10">
      <c r="B80" s="312" t="str">
        <f>IF('Input-IS Y2'!B80="","",'Input-IS Y2'!B80)</f>
        <v/>
      </c>
      <c r="C80" s="570"/>
      <c r="D80" s="571" t="str">
        <f t="shared" si="19"/>
        <v/>
      </c>
      <c r="E80" s="571" t="str">
        <f t="shared" si="19"/>
        <v/>
      </c>
      <c r="F80" s="571" t="str">
        <f t="shared" si="19"/>
        <v/>
      </c>
      <c r="G80" s="571" t="str">
        <f t="shared" si="19"/>
        <v/>
      </c>
      <c r="H80" s="571">
        <f t="shared" si="19"/>
        <v>0</v>
      </c>
      <c r="I80" s="571">
        <f>IF(ISERROR(I$10*$C80),"",(I$10*$C80))</f>
        <v>0</v>
      </c>
      <c r="J80" s="571">
        <f t="shared" si="17"/>
        <v>0</v>
      </c>
    </row>
    <row r="81" spans="1:10">
      <c r="B81" s="209" t="s">
        <v>20</v>
      </c>
      <c r="C81" s="572">
        <f t="shared" ref="C81:J81" si="20">IF(ISERROR(C32+C59),"",(C32+C59))</f>
        <v>0</v>
      </c>
      <c r="D81" s="573">
        <f t="shared" si="20"/>
        <v>0</v>
      </c>
      <c r="E81" s="573">
        <f t="shared" si="20"/>
        <v>0</v>
      </c>
      <c r="F81" s="573">
        <f t="shared" si="20"/>
        <v>0</v>
      </c>
      <c r="G81" s="573">
        <f t="shared" si="20"/>
        <v>0</v>
      </c>
      <c r="H81" s="573">
        <f t="shared" si="20"/>
        <v>0</v>
      </c>
      <c r="I81" s="573">
        <f t="shared" si="20"/>
        <v>0</v>
      </c>
      <c r="J81" s="573">
        <f t="shared" si="20"/>
        <v>0</v>
      </c>
    </row>
    <row r="82" spans="1:10">
      <c r="B82" s="210" t="s">
        <v>18</v>
      </c>
      <c r="C82" s="574"/>
      <c r="D82" s="574"/>
      <c r="E82" s="574"/>
      <c r="F82" s="574"/>
      <c r="G82" s="574"/>
      <c r="H82" s="574"/>
      <c r="I82" s="574"/>
      <c r="J82" s="574"/>
    </row>
    <row r="83" spans="1:10" s="16" customFormat="1">
      <c r="A83" s="143"/>
      <c r="B83" s="333" t="s">
        <v>10</v>
      </c>
      <c r="C83" s="795">
        <f>SUM(C84:C103)</f>
        <v>0</v>
      </c>
      <c r="D83" s="795">
        <f t="shared" ref="D83:J83" si="21">SUM(D84:D103)</f>
        <v>0</v>
      </c>
      <c r="E83" s="795">
        <f t="shared" si="21"/>
        <v>0</v>
      </c>
      <c r="F83" s="795">
        <f t="shared" si="21"/>
        <v>0</v>
      </c>
      <c r="G83" s="795">
        <f t="shared" si="21"/>
        <v>0</v>
      </c>
      <c r="H83" s="795">
        <f t="shared" si="21"/>
        <v>0</v>
      </c>
      <c r="I83" s="795">
        <f t="shared" si="21"/>
        <v>0</v>
      </c>
      <c r="J83" s="795">
        <f t="shared" si="21"/>
        <v>0</v>
      </c>
    </row>
    <row r="84" spans="1:10">
      <c r="B84" s="398" t="str">
        <f>IF('Input-IS Y2'!B84="","",'Input-IS Y2'!B84)</f>
        <v>Conference Participation Fees</v>
      </c>
      <c r="C84" s="568">
        <f>SUM(D84:J84)</f>
        <v>0</v>
      </c>
      <c r="D84" s="776"/>
      <c r="E84" s="567"/>
      <c r="F84" s="567"/>
      <c r="G84" s="567"/>
      <c r="H84" s="567"/>
      <c r="I84" s="567"/>
      <c r="J84" s="567"/>
    </row>
    <row r="85" spans="1:10">
      <c r="B85" s="787" t="str">
        <f>IF('Input-IS Y2'!B85="","",'Input-IS Y2'!B85)</f>
        <v>Conference sponsors</v>
      </c>
      <c r="C85" s="777">
        <f t="shared" ref="C85:C103" si="22">SUM(D85:J85)</f>
        <v>0</v>
      </c>
      <c r="D85" s="567"/>
      <c r="E85" s="567"/>
      <c r="F85" s="567"/>
      <c r="G85" s="567"/>
      <c r="H85" s="567"/>
      <c r="I85" s="778"/>
      <c r="J85" s="567"/>
    </row>
    <row r="86" spans="1:10">
      <c r="B86" s="787" t="str">
        <f>IF('Input-IS Y2'!B86="","",'Input-IS Y2'!B86)</f>
        <v>Sponsorships</v>
      </c>
      <c r="C86" s="777">
        <f t="shared" si="22"/>
        <v>0</v>
      </c>
      <c r="D86" s="567"/>
      <c r="E86" s="567"/>
      <c r="F86" s="567"/>
      <c r="G86" s="567"/>
      <c r="H86" s="567"/>
      <c r="I86" s="567"/>
      <c r="J86" s="567"/>
    </row>
    <row r="87" spans="1:10">
      <c r="B87" s="787" t="str">
        <f>IF('Input-IS Y2'!B87="","",'Input-IS Y2'!B87)</f>
        <v>Program service fees</v>
      </c>
      <c r="C87" s="792">
        <f t="shared" si="22"/>
        <v>0</v>
      </c>
      <c r="D87" s="567"/>
      <c r="E87" s="567"/>
      <c r="F87" s="567"/>
      <c r="G87" s="567"/>
      <c r="H87" s="567"/>
      <c r="I87" s="567"/>
      <c r="J87" s="567"/>
    </row>
    <row r="88" spans="1:10" s="781" customFormat="1">
      <c r="A88" s="143"/>
      <c r="B88" s="787" t="str">
        <f>IF('Input-IS Y2'!B88="","",'Input-IS Y2'!B88)</f>
        <v>Other revenue</v>
      </c>
      <c r="C88" s="792">
        <f t="shared" si="22"/>
        <v>0</v>
      </c>
      <c r="D88" s="791"/>
      <c r="E88" s="791"/>
      <c r="F88" s="791"/>
      <c r="G88" s="791"/>
      <c r="H88" s="791"/>
      <c r="I88" s="791"/>
      <c r="J88" s="791"/>
    </row>
    <row r="89" spans="1:10" s="781" customFormat="1">
      <c r="A89" s="143"/>
      <c r="B89" s="787" t="str">
        <f>IF('Input-IS Y2'!B89="","",'Input-IS Y2'!B89)</f>
        <v>Subscriptions</v>
      </c>
      <c r="C89" s="792">
        <f t="shared" si="22"/>
        <v>0</v>
      </c>
      <c r="D89" s="791"/>
      <c r="E89" s="791"/>
      <c r="F89" s="791"/>
      <c r="G89" s="791"/>
      <c r="H89" s="791"/>
      <c r="I89" s="791"/>
      <c r="J89" s="791"/>
    </row>
    <row r="90" spans="1:10" s="781" customFormat="1">
      <c r="A90" s="143"/>
      <c r="B90" s="787" t="str">
        <f>IF('Input-IS Y2'!B90="","",'Input-IS Y2'!B90)</f>
        <v>Royalties</v>
      </c>
      <c r="C90" s="792">
        <f t="shared" si="22"/>
        <v>0</v>
      </c>
      <c r="D90" s="791"/>
      <c r="E90" s="791"/>
      <c r="F90" s="791"/>
      <c r="G90" s="791"/>
      <c r="H90" s="791"/>
      <c r="I90" s="791"/>
      <c r="J90" s="791"/>
    </row>
    <row r="91" spans="1:10" s="781" customFormat="1">
      <c r="A91" s="143"/>
      <c r="B91" s="787" t="str">
        <f>IF('Input-IS Y2'!B91="","",'Input-IS Y2'!B91)</f>
        <v/>
      </c>
      <c r="C91" s="792">
        <f t="shared" si="22"/>
        <v>0</v>
      </c>
      <c r="D91" s="791"/>
      <c r="E91" s="791"/>
      <c r="F91" s="791"/>
      <c r="G91" s="791"/>
      <c r="H91" s="791"/>
      <c r="I91" s="791"/>
      <c r="J91" s="791"/>
    </row>
    <row r="92" spans="1:10" s="781" customFormat="1">
      <c r="A92" s="143"/>
      <c r="B92" s="787" t="str">
        <f>IF('Input-IS Y2'!B92="","",'Input-IS Y2'!B92)</f>
        <v/>
      </c>
      <c r="C92" s="792">
        <f t="shared" si="22"/>
        <v>0</v>
      </c>
      <c r="D92" s="791"/>
      <c r="E92" s="791"/>
      <c r="F92" s="791"/>
      <c r="G92" s="791"/>
      <c r="H92" s="791"/>
      <c r="I92" s="791"/>
      <c r="J92" s="791"/>
    </row>
    <row r="93" spans="1:10" s="781" customFormat="1">
      <c r="A93" s="143"/>
      <c r="B93" s="787" t="str">
        <f>IF('Input-IS Y2'!B93="","",'Input-IS Y2'!B93)</f>
        <v/>
      </c>
      <c r="C93" s="792">
        <f t="shared" si="22"/>
        <v>0</v>
      </c>
      <c r="D93" s="791"/>
      <c r="E93" s="791"/>
      <c r="F93" s="791"/>
      <c r="G93" s="791"/>
      <c r="H93" s="791"/>
      <c r="I93" s="791"/>
      <c r="J93" s="791"/>
    </row>
    <row r="94" spans="1:10" s="781" customFormat="1">
      <c r="A94" s="143"/>
      <c r="B94" s="787" t="str">
        <f>IF('Input-IS Y2'!B94="","",'Input-IS Y2'!B94)</f>
        <v/>
      </c>
      <c r="C94" s="792">
        <f t="shared" si="22"/>
        <v>0</v>
      </c>
      <c r="D94" s="791"/>
      <c r="E94" s="791"/>
      <c r="F94" s="791"/>
      <c r="G94" s="791"/>
      <c r="H94" s="791"/>
      <c r="I94" s="791"/>
      <c r="J94" s="791"/>
    </row>
    <row r="95" spans="1:10" s="781" customFormat="1">
      <c r="A95" s="143"/>
      <c r="B95" s="787" t="str">
        <f>IF('Input-IS Y2'!B95="","",'Input-IS Y2'!B95)</f>
        <v/>
      </c>
      <c r="C95" s="792">
        <f t="shared" si="22"/>
        <v>0</v>
      </c>
      <c r="D95" s="791"/>
      <c r="E95" s="791"/>
      <c r="F95" s="791"/>
      <c r="G95" s="791"/>
      <c r="H95" s="791"/>
      <c r="I95" s="791"/>
      <c r="J95" s="791"/>
    </row>
    <row r="96" spans="1:10" s="781" customFormat="1">
      <c r="A96" s="143"/>
      <c r="B96" s="787" t="str">
        <f>IF('Input-IS Y2'!B96="","",'Input-IS Y2'!B96)</f>
        <v/>
      </c>
      <c r="C96" s="792">
        <f t="shared" si="22"/>
        <v>0</v>
      </c>
      <c r="D96" s="791"/>
      <c r="E96" s="791"/>
      <c r="F96" s="791"/>
      <c r="G96" s="791"/>
      <c r="H96" s="791"/>
      <c r="I96" s="791"/>
      <c r="J96" s="791"/>
    </row>
    <row r="97" spans="1:10">
      <c r="B97" s="787" t="str">
        <f>IF('Input-IS Y2'!B97="","",'Input-IS Y2'!B97)</f>
        <v/>
      </c>
      <c r="C97" s="792">
        <f t="shared" si="22"/>
        <v>0</v>
      </c>
      <c r="D97" s="567"/>
      <c r="E97" s="567"/>
      <c r="F97" s="567"/>
      <c r="G97" s="567"/>
      <c r="H97" s="567"/>
      <c r="I97" s="567"/>
      <c r="J97" s="567"/>
    </row>
    <row r="98" spans="1:10">
      <c r="B98" s="787" t="str">
        <f>IF('Input-IS Y2'!B98="","",'Input-IS Y2'!B98)</f>
        <v/>
      </c>
      <c r="C98" s="792">
        <f t="shared" si="22"/>
        <v>0</v>
      </c>
      <c r="D98" s="567"/>
      <c r="E98" s="567"/>
      <c r="F98" s="567"/>
      <c r="G98" s="567"/>
      <c r="H98" s="567"/>
      <c r="I98" s="567"/>
      <c r="J98" s="567"/>
    </row>
    <row r="99" spans="1:10">
      <c r="B99" s="787" t="str">
        <f>IF('Input-IS Y2'!B99="","",'Input-IS Y2'!B99)</f>
        <v/>
      </c>
      <c r="C99" s="792">
        <f t="shared" si="22"/>
        <v>0</v>
      </c>
      <c r="D99" s="567"/>
      <c r="E99" s="567"/>
      <c r="F99" s="567"/>
      <c r="G99" s="567"/>
      <c r="H99" s="567"/>
      <c r="I99" s="567"/>
      <c r="J99" s="567"/>
    </row>
    <row r="100" spans="1:10">
      <c r="B100" s="787" t="str">
        <f>IF('Input-IS Y2'!B100="","",'Input-IS Y2'!B100)</f>
        <v/>
      </c>
      <c r="C100" s="792">
        <f t="shared" si="22"/>
        <v>0</v>
      </c>
      <c r="D100" s="567"/>
      <c r="E100" s="567"/>
      <c r="F100" s="567"/>
      <c r="G100" s="567"/>
      <c r="H100" s="567"/>
      <c r="I100" s="567"/>
      <c r="J100" s="567"/>
    </row>
    <row r="101" spans="1:10">
      <c r="B101" s="787" t="str">
        <f>IF('Input-IS Y2'!B101="","",'Input-IS Y2'!B101)</f>
        <v/>
      </c>
      <c r="C101" s="792">
        <f t="shared" si="22"/>
        <v>0</v>
      </c>
      <c r="D101" s="567"/>
      <c r="E101" s="567"/>
      <c r="F101" s="567"/>
      <c r="G101" s="567"/>
      <c r="H101" s="567"/>
      <c r="I101" s="567"/>
      <c r="J101" s="567"/>
    </row>
    <row r="102" spans="1:10">
      <c r="B102" s="787" t="str">
        <f>IF('Input-IS Y2'!B102="","",'Input-IS Y2'!B102)</f>
        <v/>
      </c>
      <c r="C102" s="792">
        <f t="shared" si="22"/>
        <v>0</v>
      </c>
      <c r="D102" s="567"/>
      <c r="E102" s="567"/>
      <c r="F102" s="567"/>
      <c r="G102" s="567"/>
      <c r="H102" s="567"/>
      <c r="I102" s="567"/>
      <c r="J102" s="567"/>
    </row>
    <row r="103" spans="1:10">
      <c r="B103" s="787" t="str">
        <f>IF('Input-IS Y2'!B103="","",'Input-IS Y2'!B103)</f>
        <v/>
      </c>
      <c r="C103" s="792">
        <f t="shared" si="22"/>
        <v>0</v>
      </c>
      <c r="D103" s="567"/>
      <c r="E103" s="567"/>
      <c r="F103" s="567"/>
      <c r="G103" s="567"/>
      <c r="H103" s="567"/>
      <c r="I103" s="567"/>
      <c r="J103" s="567"/>
    </row>
    <row r="104" spans="1:10" s="19" customFormat="1">
      <c r="A104" s="143"/>
      <c r="B104" s="410" t="s">
        <v>11</v>
      </c>
      <c r="C104" s="795">
        <f t="shared" ref="C104:J104" si="23">C105+C118+C127+C138</f>
        <v>0</v>
      </c>
      <c r="D104" s="795">
        <f t="shared" si="23"/>
        <v>0</v>
      </c>
      <c r="E104" s="795">
        <f t="shared" si="23"/>
        <v>0</v>
      </c>
      <c r="F104" s="795">
        <f t="shared" si="23"/>
        <v>0</v>
      </c>
      <c r="G104" s="795">
        <f t="shared" si="23"/>
        <v>0</v>
      </c>
      <c r="H104" s="795">
        <f t="shared" si="23"/>
        <v>0</v>
      </c>
      <c r="I104" s="795">
        <f t="shared" si="23"/>
        <v>0</v>
      </c>
      <c r="J104" s="795">
        <f t="shared" si="23"/>
        <v>0</v>
      </c>
    </row>
    <row r="105" spans="1:10">
      <c r="B105" s="409" t="str">
        <f>IF(Setup!C16="","",Setup!C16)</f>
        <v>Membership</v>
      </c>
      <c r="C105" s="796">
        <f t="shared" ref="C105:J105" si="24">SUM(C106:C117)</f>
        <v>0</v>
      </c>
      <c r="D105" s="796">
        <f t="shared" si="24"/>
        <v>0</v>
      </c>
      <c r="E105" s="796">
        <f t="shared" si="24"/>
        <v>0</v>
      </c>
      <c r="F105" s="796">
        <f t="shared" si="24"/>
        <v>0</v>
      </c>
      <c r="G105" s="796">
        <f t="shared" si="24"/>
        <v>0</v>
      </c>
      <c r="H105" s="796">
        <f t="shared" si="24"/>
        <v>0</v>
      </c>
      <c r="I105" s="796">
        <f t="shared" si="24"/>
        <v>0</v>
      </c>
      <c r="J105" s="796">
        <f t="shared" si="24"/>
        <v>0</v>
      </c>
    </row>
    <row r="106" spans="1:10">
      <c r="B106" s="398" t="str">
        <f>IF('Input-IS Y2'!B106="","",'Input-IS Y2'!B106)</f>
        <v>Dues</v>
      </c>
      <c r="C106" s="779"/>
      <c r="D106" s="794" t="str">
        <f t="shared" ref="D106:J117" si="25">IF(ISERROR(D$10*$C106),"",(D$10*$C106))</f>
        <v/>
      </c>
      <c r="E106" s="794" t="str">
        <f t="shared" si="25"/>
        <v/>
      </c>
      <c r="F106" s="794" t="str">
        <f t="shared" si="25"/>
        <v/>
      </c>
      <c r="G106" s="794" t="str">
        <f t="shared" si="25"/>
        <v/>
      </c>
      <c r="H106" s="794">
        <f t="shared" si="25"/>
        <v>0</v>
      </c>
      <c r="I106" s="794">
        <f t="shared" si="25"/>
        <v>0</v>
      </c>
      <c r="J106" s="794">
        <f t="shared" si="25"/>
        <v>0</v>
      </c>
    </row>
    <row r="107" spans="1:10" s="781" customFormat="1">
      <c r="A107" s="143"/>
      <c r="B107" s="787" t="str">
        <f>IF('Input-IS Y2'!B107="","",'Input-IS Y2'!B107)</f>
        <v>Sponsorships</v>
      </c>
      <c r="C107" s="791"/>
      <c r="D107" s="794" t="str">
        <f t="shared" si="25"/>
        <v/>
      </c>
      <c r="E107" s="794" t="str">
        <f t="shared" si="25"/>
        <v/>
      </c>
      <c r="F107" s="794" t="str">
        <f t="shared" si="25"/>
        <v/>
      </c>
      <c r="G107" s="794" t="str">
        <f t="shared" si="25"/>
        <v/>
      </c>
      <c r="H107" s="794">
        <f t="shared" si="25"/>
        <v>0</v>
      </c>
      <c r="I107" s="794">
        <f t="shared" si="25"/>
        <v>0</v>
      </c>
      <c r="J107" s="794">
        <f t="shared" si="25"/>
        <v>0</v>
      </c>
    </row>
    <row r="108" spans="1:10" s="781" customFormat="1">
      <c r="A108" s="143"/>
      <c r="B108" s="787" t="str">
        <f>IF('Input-IS Y2'!B108="","",'Input-IS Y2'!B108)</f>
        <v/>
      </c>
      <c r="C108" s="791"/>
      <c r="D108" s="794" t="str">
        <f t="shared" si="25"/>
        <v/>
      </c>
      <c r="E108" s="794" t="str">
        <f t="shared" si="25"/>
        <v/>
      </c>
      <c r="F108" s="794" t="str">
        <f t="shared" si="25"/>
        <v/>
      </c>
      <c r="G108" s="794" t="str">
        <f t="shared" si="25"/>
        <v/>
      </c>
      <c r="H108" s="794">
        <f t="shared" si="25"/>
        <v>0</v>
      </c>
      <c r="I108" s="794">
        <f t="shared" si="25"/>
        <v>0</v>
      </c>
      <c r="J108" s="794">
        <f t="shared" si="25"/>
        <v>0</v>
      </c>
    </row>
    <row r="109" spans="1:10" s="781" customFormat="1">
      <c r="A109" s="143"/>
      <c r="B109" s="787" t="str">
        <f>IF('Input-IS Y2'!B109="","",'Input-IS Y2'!B109)</f>
        <v/>
      </c>
      <c r="C109" s="791"/>
      <c r="D109" s="794" t="str">
        <f t="shared" si="25"/>
        <v/>
      </c>
      <c r="E109" s="794" t="str">
        <f t="shared" si="25"/>
        <v/>
      </c>
      <c r="F109" s="794" t="str">
        <f t="shared" si="25"/>
        <v/>
      </c>
      <c r="G109" s="794" t="str">
        <f t="shared" si="25"/>
        <v/>
      </c>
      <c r="H109" s="794">
        <f t="shared" si="25"/>
        <v>0</v>
      </c>
      <c r="I109" s="794">
        <f t="shared" si="25"/>
        <v>0</v>
      </c>
      <c r="J109" s="794">
        <f t="shared" si="25"/>
        <v>0</v>
      </c>
    </row>
    <row r="110" spans="1:10" s="781" customFormat="1">
      <c r="A110" s="143"/>
      <c r="B110" s="787" t="str">
        <f>IF('Input-IS Y2'!B110="","",'Input-IS Y2'!B110)</f>
        <v/>
      </c>
      <c r="C110" s="791"/>
      <c r="D110" s="794" t="str">
        <f t="shared" si="25"/>
        <v/>
      </c>
      <c r="E110" s="794" t="str">
        <f t="shared" si="25"/>
        <v/>
      </c>
      <c r="F110" s="794" t="str">
        <f t="shared" si="25"/>
        <v/>
      </c>
      <c r="G110" s="794" t="str">
        <f t="shared" si="25"/>
        <v/>
      </c>
      <c r="H110" s="794">
        <f t="shared" si="25"/>
        <v>0</v>
      </c>
      <c r="I110" s="794">
        <f t="shared" si="25"/>
        <v>0</v>
      </c>
      <c r="J110" s="794">
        <f t="shared" si="25"/>
        <v>0</v>
      </c>
    </row>
    <row r="111" spans="1:10" s="781" customFormat="1">
      <c r="A111" s="143"/>
      <c r="B111" s="787" t="str">
        <f>IF('Input-IS Y2'!B111="","",'Input-IS Y2'!B111)</f>
        <v/>
      </c>
      <c r="C111" s="791"/>
      <c r="D111" s="794" t="str">
        <f t="shared" si="25"/>
        <v/>
      </c>
      <c r="E111" s="794" t="str">
        <f t="shared" si="25"/>
        <v/>
      </c>
      <c r="F111" s="794" t="str">
        <f t="shared" si="25"/>
        <v/>
      </c>
      <c r="G111" s="794" t="str">
        <f t="shared" si="25"/>
        <v/>
      </c>
      <c r="H111" s="794">
        <f t="shared" si="25"/>
        <v>0</v>
      </c>
      <c r="I111" s="794">
        <f t="shared" si="25"/>
        <v>0</v>
      </c>
      <c r="J111" s="794">
        <f t="shared" si="25"/>
        <v>0</v>
      </c>
    </row>
    <row r="112" spans="1:10" s="781" customFormat="1">
      <c r="A112" s="143"/>
      <c r="B112" s="787" t="str">
        <f>IF('Input-IS Y2'!B112="","",'Input-IS Y2'!B112)</f>
        <v/>
      </c>
      <c r="C112" s="791"/>
      <c r="D112" s="794" t="str">
        <f t="shared" si="25"/>
        <v/>
      </c>
      <c r="E112" s="794" t="str">
        <f t="shared" si="25"/>
        <v/>
      </c>
      <c r="F112" s="794" t="str">
        <f t="shared" si="25"/>
        <v/>
      </c>
      <c r="G112" s="794" t="str">
        <f t="shared" si="25"/>
        <v/>
      </c>
      <c r="H112" s="794">
        <f t="shared" si="25"/>
        <v>0</v>
      </c>
      <c r="I112" s="794">
        <f t="shared" si="25"/>
        <v>0</v>
      </c>
      <c r="J112" s="794">
        <f t="shared" si="25"/>
        <v>0</v>
      </c>
    </row>
    <row r="113" spans="1:10" s="781" customFormat="1">
      <c r="A113" s="143"/>
      <c r="B113" s="787" t="str">
        <f>IF('Input-IS Y2'!B113="","",'Input-IS Y2'!B113)</f>
        <v/>
      </c>
      <c r="C113" s="791"/>
      <c r="D113" s="794" t="str">
        <f t="shared" si="25"/>
        <v/>
      </c>
      <c r="E113" s="794" t="str">
        <f t="shared" si="25"/>
        <v/>
      </c>
      <c r="F113" s="794" t="str">
        <f t="shared" si="25"/>
        <v/>
      </c>
      <c r="G113" s="794" t="str">
        <f t="shared" si="25"/>
        <v/>
      </c>
      <c r="H113" s="794">
        <f t="shared" si="25"/>
        <v>0</v>
      </c>
      <c r="I113" s="794">
        <f t="shared" si="25"/>
        <v>0</v>
      </c>
      <c r="J113" s="794">
        <f t="shared" si="25"/>
        <v>0</v>
      </c>
    </row>
    <row r="114" spans="1:10" s="781" customFormat="1">
      <c r="A114" s="143"/>
      <c r="B114" s="787" t="str">
        <f>IF('Input-IS Y2'!B114="","",'Input-IS Y2'!B114)</f>
        <v/>
      </c>
      <c r="C114" s="791"/>
      <c r="D114" s="794" t="str">
        <f t="shared" si="25"/>
        <v/>
      </c>
      <c r="E114" s="794" t="str">
        <f t="shared" si="25"/>
        <v/>
      </c>
      <c r="F114" s="794" t="str">
        <f t="shared" si="25"/>
        <v/>
      </c>
      <c r="G114" s="794" t="str">
        <f t="shared" si="25"/>
        <v/>
      </c>
      <c r="H114" s="794">
        <f t="shared" si="25"/>
        <v>0</v>
      </c>
      <c r="I114" s="794">
        <f t="shared" si="25"/>
        <v>0</v>
      </c>
      <c r="J114" s="794">
        <f t="shared" si="25"/>
        <v>0</v>
      </c>
    </row>
    <row r="115" spans="1:10" s="781" customFormat="1">
      <c r="A115" s="143"/>
      <c r="B115" s="787" t="str">
        <f>IF('Input-IS Y2'!B115="","",'Input-IS Y2'!B115)</f>
        <v/>
      </c>
      <c r="C115" s="791"/>
      <c r="D115" s="794" t="str">
        <f t="shared" si="25"/>
        <v/>
      </c>
      <c r="E115" s="794" t="str">
        <f t="shared" si="25"/>
        <v/>
      </c>
      <c r="F115" s="794" t="str">
        <f t="shared" si="25"/>
        <v/>
      </c>
      <c r="G115" s="794" t="str">
        <f t="shared" si="25"/>
        <v/>
      </c>
      <c r="H115" s="794">
        <f t="shared" si="25"/>
        <v>0</v>
      </c>
      <c r="I115" s="794">
        <f t="shared" si="25"/>
        <v>0</v>
      </c>
      <c r="J115" s="794">
        <f t="shared" si="25"/>
        <v>0</v>
      </c>
    </row>
    <row r="116" spans="1:10" s="781" customFormat="1">
      <c r="A116" s="143"/>
      <c r="B116" s="787" t="str">
        <f>IF('Input-IS Y2'!B116="","",'Input-IS Y2'!B116)</f>
        <v/>
      </c>
      <c r="C116" s="791"/>
      <c r="D116" s="794" t="str">
        <f t="shared" si="25"/>
        <v/>
      </c>
      <c r="E116" s="794" t="str">
        <f t="shared" si="25"/>
        <v/>
      </c>
      <c r="F116" s="794" t="str">
        <f t="shared" si="25"/>
        <v/>
      </c>
      <c r="G116" s="794" t="str">
        <f t="shared" si="25"/>
        <v/>
      </c>
      <c r="H116" s="794">
        <f t="shared" si="25"/>
        <v>0</v>
      </c>
      <c r="I116" s="794">
        <f t="shared" si="25"/>
        <v>0</v>
      </c>
      <c r="J116" s="794">
        <f t="shared" si="25"/>
        <v>0</v>
      </c>
    </row>
    <row r="117" spans="1:10">
      <c r="B117" s="787" t="str">
        <f>IF('Input-IS Y2'!B117="","",'Input-IS Y2'!B117)</f>
        <v/>
      </c>
      <c r="C117" s="780"/>
      <c r="D117" s="794" t="str">
        <f t="shared" si="25"/>
        <v/>
      </c>
      <c r="E117" s="794" t="str">
        <f t="shared" si="25"/>
        <v/>
      </c>
      <c r="F117" s="794" t="str">
        <f t="shared" si="25"/>
        <v/>
      </c>
      <c r="G117" s="794" t="str">
        <f t="shared" si="25"/>
        <v/>
      </c>
      <c r="H117" s="794">
        <f t="shared" si="25"/>
        <v>0</v>
      </c>
      <c r="I117" s="794">
        <f t="shared" si="25"/>
        <v>0</v>
      </c>
      <c r="J117" s="794">
        <f t="shared" si="25"/>
        <v>0</v>
      </c>
    </row>
    <row r="118" spans="1:10">
      <c r="B118" s="409" t="str">
        <f>IF(Setup!C17="","",Setup!C17)</f>
        <v>Interest/Investment Income</v>
      </c>
      <c r="C118" s="568">
        <f>SUM(C119:C126)</f>
        <v>0</v>
      </c>
      <c r="D118" s="579">
        <f t="shared" ref="D118:J118" si="26">SUM(D119:D126)</f>
        <v>0</v>
      </c>
      <c r="E118" s="579">
        <f t="shared" si="26"/>
        <v>0</v>
      </c>
      <c r="F118" s="579">
        <f t="shared" si="26"/>
        <v>0</v>
      </c>
      <c r="G118" s="579">
        <f t="shared" si="26"/>
        <v>0</v>
      </c>
      <c r="H118" s="579">
        <f t="shared" si="26"/>
        <v>0</v>
      </c>
      <c r="I118" s="579">
        <f t="shared" si="26"/>
        <v>0</v>
      </c>
      <c r="J118" s="579">
        <f t="shared" si="26"/>
        <v>0</v>
      </c>
    </row>
    <row r="119" spans="1:10">
      <c r="B119" s="398" t="str">
        <f>IF('Input-IS Y2'!B119="","",'Input-IS Y2'!B119)</f>
        <v xml:space="preserve">Interest   </v>
      </c>
      <c r="C119" s="567"/>
      <c r="D119" s="571" t="str">
        <f>IF(ISERROR(D$10*$C119),"",(D$10*$C119))</f>
        <v/>
      </c>
      <c r="E119" s="571" t="str">
        <f t="shared" ref="E119:J126" si="27">IF(ISERROR(E$10*$C119),"",(E$10*$C119))</f>
        <v/>
      </c>
      <c r="F119" s="571" t="str">
        <f t="shared" si="27"/>
        <v/>
      </c>
      <c r="G119" s="571" t="str">
        <f t="shared" si="27"/>
        <v/>
      </c>
      <c r="H119" s="571">
        <f t="shared" si="27"/>
        <v>0</v>
      </c>
      <c r="I119" s="571">
        <f t="shared" si="27"/>
        <v>0</v>
      </c>
      <c r="J119" s="571">
        <f t="shared" si="27"/>
        <v>0</v>
      </c>
    </row>
    <row r="120" spans="1:10" s="781" customFormat="1">
      <c r="A120" s="143"/>
      <c r="B120" s="787" t="str">
        <f>IF('Input-IS Y2'!B120="","",'Input-IS Y2'!B120)</f>
        <v>Dividends</v>
      </c>
      <c r="C120" s="791"/>
      <c r="D120" s="794" t="str">
        <f t="shared" ref="D120:D126" si="28">IF(ISERROR(D$10*$C120),"",(D$10*$C120))</f>
        <v/>
      </c>
      <c r="E120" s="794" t="str">
        <f t="shared" si="27"/>
        <v/>
      </c>
      <c r="F120" s="794" t="str">
        <f t="shared" si="27"/>
        <v/>
      </c>
      <c r="G120" s="794" t="str">
        <f t="shared" si="27"/>
        <v/>
      </c>
      <c r="H120" s="794">
        <f t="shared" si="27"/>
        <v>0</v>
      </c>
      <c r="I120" s="794">
        <f t="shared" si="27"/>
        <v>0</v>
      </c>
      <c r="J120" s="794">
        <f t="shared" si="27"/>
        <v>0</v>
      </c>
    </row>
    <row r="121" spans="1:10" s="781" customFormat="1">
      <c r="A121" s="143"/>
      <c r="B121" s="787" t="str">
        <f>IF('Input-IS Y2'!B121="","",'Input-IS Y2'!B121)</f>
        <v/>
      </c>
      <c r="C121" s="791"/>
      <c r="D121" s="794" t="str">
        <f t="shared" si="28"/>
        <v/>
      </c>
      <c r="E121" s="794" t="str">
        <f t="shared" si="27"/>
        <v/>
      </c>
      <c r="F121" s="794" t="str">
        <f t="shared" si="27"/>
        <v/>
      </c>
      <c r="G121" s="794" t="str">
        <f t="shared" si="27"/>
        <v/>
      </c>
      <c r="H121" s="794">
        <f t="shared" si="27"/>
        <v>0</v>
      </c>
      <c r="I121" s="794">
        <f t="shared" si="27"/>
        <v>0</v>
      </c>
      <c r="J121" s="794">
        <f t="shared" si="27"/>
        <v>0</v>
      </c>
    </row>
    <row r="122" spans="1:10" s="781" customFormat="1">
      <c r="A122" s="143"/>
      <c r="B122" s="787" t="str">
        <f>IF('Input-IS Y2'!B122="","",'Input-IS Y2'!B122)</f>
        <v/>
      </c>
      <c r="C122" s="791"/>
      <c r="D122" s="794" t="str">
        <f t="shared" si="28"/>
        <v/>
      </c>
      <c r="E122" s="794" t="str">
        <f t="shared" si="27"/>
        <v/>
      </c>
      <c r="F122" s="794" t="str">
        <f t="shared" si="27"/>
        <v/>
      </c>
      <c r="G122" s="794" t="str">
        <f t="shared" si="27"/>
        <v/>
      </c>
      <c r="H122" s="794">
        <f t="shared" si="27"/>
        <v>0</v>
      </c>
      <c r="I122" s="794">
        <f t="shared" si="27"/>
        <v>0</v>
      </c>
      <c r="J122" s="794">
        <f t="shared" si="27"/>
        <v>0</v>
      </c>
    </row>
    <row r="123" spans="1:10" s="781" customFormat="1">
      <c r="A123" s="143"/>
      <c r="B123" s="787" t="str">
        <f>IF('Input-IS Y2'!B123="","",'Input-IS Y2'!B123)</f>
        <v/>
      </c>
      <c r="C123" s="791"/>
      <c r="D123" s="794" t="str">
        <f t="shared" si="28"/>
        <v/>
      </c>
      <c r="E123" s="794" t="str">
        <f t="shared" si="27"/>
        <v/>
      </c>
      <c r="F123" s="794" t="str">
        <f t="shared" si="27"/>
        <v/>
      </c>
      <c r="G123" s="794" t="str">
        <f t="shared" si="27"/>
        <v/>
      </c>
      <c r="H123" s="794">
        <f t="shared" si="27"/>
        <v>0</v>
      </c>
      <c r="I123" s="794">
        <f t="shared" si="27"/>
        <v>0</v>
      </c>
      <c r="J123" s="794">
        <f t="shared" si="27"/>
        <v>0</v>
      </c>
    </row>
    <row r="124" spans="1:10" s="781" customFormat="1">
      <c r="A124" s="143"/>
      <c r="B124" s="787" t="str">
        <f>IF('Input-IS Y2'!B124="","",'Input-IS Y2'!B124)</f>
        <v/>
      </c>
      <c r="C124" s="791"/>
      <c r="D124" s="794" t="str">
        <f t="shared" si="28"/>
        <v/>
      </c>
      <c r="E124" s="794" t="str">
        <f t="shared" si="27"/>
        <v/>
      </c>
      <c r="F124" s="794" t="str">
        <f t="shared" si="27"/>
        <v/>
      </c>
      <c r="G124" s="794" t="str">
        <f t="shared" si="27"/>
        <v/>
      </c>
      <c r="H124" s="794">
        <f t="shared" si="27"/>
        <v>0</v>
      </c>
      <c r="I124" s="794">
        <f t="shared" si="27"/>
        <v>0</v>
      </c>
      <c r="J124" s="794">
        <f t="shared" si="27"/>
        <v>0</v>
      </c>
    </row>
    <row r="125" spans="1:10" s="781" customFormat="1">
      <c r="A125" s="143"/>
      <c r="B125" s="787" t="str">
        <f>IF('Input-IS Y2'!B125="","",'Input-IS Y2'!B125)</f>
        <v/>
      </c>
      <c r="C125" s="791"/>
      <c r="D125" s="794" t="str">
        <f t="shared" si="28"/>
        <v/>
      </c>
      <c r="E125" s="794" t="str">
        <f t="shared" si="27"/>
        <v/>
      </c>
      <c r="F125" s="794" t="str">
        <f t="shared" si="27"/>
        <v/>
      </c>
      <c r="G125" s="794" t="str">
        <f t="shared" si="27"/>
        <v/>
      </c>
      <c r="H125" s="794">
        <f t="shared" si="27"/>
        <v>0</v>
      </c>
      <c r="I125" s="794">
        <f t="shared" si="27"/>
        <v>0</v>
      </c>
      <c r="J125" s="794">
        <f t="shared" si="27"/>
        <v>0</v>
      </c>
    </row>
    <row r="126" spans="1:10">
      <c r="B126" s="787" t="str">
        <f>IF('Input-IS Y2'!B126="","",'Input-IS Y2'!B126)</f>
        <v/>
      </c>
      <c r="C126" s="791"/>
      <c r="D126" s="794" t="str">
        <f t="shared" si="28"/>
        <v/>
      </c>
      <c r="E126" s="794" t="str">
        <f t="shared" si="27"/>
        <v/>
      </c>
      <c r="F126" s="794" t="str">
        <f t="shared" si="27"/>
        <v/>
      </c>
      <c r="G126" s="794" t="str">
        <f t="shared" si="27"/>
        <v/>
      </c>
      <c r="H126" s="794">
        <f t="shared" si="27"/>
        <v>0</v>
      </c>
      <c r="I126" s="794">
        <f t="shared" si="27"/>
        <v>0</v>
      </c>
      <c r="J126" s="794">
        <f t="shared" si="27"/>
        <v>0</v>
      </c>
    </row>
    <row r="127" spans="1:10">
      <c r="B127" s="408" t="str">
        <f>IF(Setup!C18="","",Setup!C18)</f>
        <v/>
      </c>
      <c r="C127" s="568">
        <f>SUM(C128:C137)</f>
        <v>0</v>
      </c>
      <c r="D127" s="579">
        <f t="shared" ref="D127:J127" si="29">SUM(D128:D137)</f>
        <v>0</v>
      </c>
      <c r="E127" s="579">
        <f t="shared" si="29"/>
        <v>0</v>
      </c>
      <c r="F127" s="579">
        <f t="shared" si="29"/>
        <v>0</v>
      </c>
      <c r="G127" s="579">
        <f t="shared" si="29"/>
        <v>0</v>
      </c>
      <c r="H127" s="579">
        <f t="shared" si="29"/>
        <v>0</v>
      </c>
      <c r="I127" s="579">
        <f t="shared" si="29"/>
        <v>0</v>
      </c>
      <c r="J127" s="579">
        <f t="shared" si="29"/>
        <v>0</v>
      </c>
    </row>
    <row r="128" spans="1:10">
      <c r="B128" s="398" t="str">
        <f>IF('Input-IS Y2'!B128="","",'Input-IS Y2'!B128)</f>
        <v/>
      </c>
      <c r="C128" s="567"/>
      <c r="D128" s="571" t="str">
        <f>IF(ISERROR(D$10*$C128),"",(D$10*$C128))</f>
        <v/>
      </c>
      <c r="E128" s="571" t="str">
        <f t="shared" ref="E128:J137" si="30">IF(ISERROR(E$10*$C128),"",(E$10*$C128))</f>
        <v/>
      </c>
      <c r="F128" s="571" t="str">
        <f t="shared" si="30"/>
        <v/>
      </c>
      <c r="G128" s="571" t="str">
        <f t="shared" si="30"/>
        <v/>
      </c>
      <c r="H128" s="571">
        <f t="shared" si="30"/>
        <v>0</v>
      </c>
      <c r="I128" s="571">
        <f t="shared" si="30"/>
        <v>0</v>
      </c>
      <c r="J128" s="571">
        <f t="shared" si="30"/>
        <v>0</v>
      </c>
    </row>
    <row r="129" spans="1:10" s="781" customFormat="1">
      <c r="A129" s="143"/>
      <c r="B129" s="787" t="str">
        <f>IF('Input-IS Y2'!B129="","",'Input-IS Y2'!B129)</f>
        <v/>
      </c>
      <c r="C129" s="791"/>
      <c r="D129" s="794" t="str">
        <f t="shared" ref="D129:D137" si="31">IF(ISERROR(D$10*$C129),"",(D$10*$C129))</f>
        <v/>
      </c>
      <c r="E129" s="794" t="str">
        <f t="shared" si="30"/>
        <v/>
      </c>
      <c r="F129" s="794" t="str">
        <f t="shared" si="30"/>
        <v/>
      </c>
      <c r="G129" s="794" t="str">
        <f t="shared" si="30"/>
        <v/>
      </c>
      <c r="H129" s="794">
        <f t="shared" si="30"/>
        <v>0</v>
      </c>
      <c r="I129" s="794">
        <f t="shared" si="30"/>
        <v>0</v>
      </c>
      <c r="J129" s="794">
        <f t="shared" si="30"/>
        <v>0</v>
      </c>
    </row>
    <row r="130" spans="1:10" s="781" customFormat="1">
      <c r="A130" s="143"/>
      <c r="B130" s="787" t="str">
        <f>IF('Input-IS Y2'!B130="","",'Input-IS Y2'!B130)</f>
        <v/>
      </c>
      <c r="C130" s="791"/>
      <c r="D130" s="794" t="str">
        <f t="shared" si="31"/>
        <v/>
      </c>
      <c r="E130" s="794" t="str">
        <f t="shared" si="30"/>
        <v/>
      </c>
      <c r="F130" s="794" t="str">
        <f t="shared" si="30"/>
        <v/>
      </c>
      <c r="G130" s="794" t="str">
        <f t="shared" si="30"/>
        <v/>
      </c>
      <c r="H130" s="794">
        <f t="shared" si="30"/>
        <v>0</v>
      </c>
      <c r="I130" s="794">
        <f t="shared" si="30"/>
        <v>0</v>
      </c>
      <c r="J130" s="794">
        <f t="shared" si="30"/>
        <v>0</v>
      </c>
    </row>
    <row r="131" spans="1:10" s="781" customFormat="1">
      <c r="A131" s="143"/>
      <c r="B131" s="787" t="str">
        <f>IF('Input-IS Y2'!B131="","",'Input-IS Y2'!B131)</f>
        <v/>
      </c>
      <c r="C131" s="791"/>
      <c r="D131" s="794" t="str">
        <f t="shared" si="31"/>
        <v/>
      </c>
      <c r="E131" s="794" t="str">
        <f t="shared" si="30"/>
        <v/>
      </c>
      <c r="F131" s="794" t="str">
        <f t="shared" si="30"/>
        <v/>
      </c>
      <c r="G131" s="794" t="str">
        <f t="shared" si="30"/>
        <v/>
      </c>
      <c r="H131" s="794">
        <f t="shared" si="30"/>
        <v>0</v>
      </c>
      <c r="I131" s="794">
        <f t="shared" si="30"/>
        <v>0</v>
      </c>
      <c r="J131" s="794">
        <f t="shared" si="30"/>
        <v>0</v>
      </c>
    </row>
    <row r="132" spans="1:10" s="781" customFormat="1">
      <c r="A132" s="143"/>
      <c r="B132" s="787" t="str">
        <f>IF('Input-IS Y2'!B132="","",'Input-IS Y2'!B132)</f>
        <v/>
      </c>
      <c r="C132" s="791"/>
      <c r="D132" s="794" t="str">
        <f t="shared" si="31"/>
        <v/>
      </c>
      <c r="E132" s="794" t="str">
        <f t="shared" si="30"/>
        <v/>
      </c>
      <c r="F132" s="794" t="str">
        <f t="shared" si="30"/>
        <v/>
      </c>
      <c r="G132" s="794" t="str">
        <f t="shared" si="30"/>
        <v/>
      </c>
      <c r="H132" s="794">
        <f t="shared" si="30"/>
        <v>0</v>
      </c>
      <c r="I132" s="794">
        <f t="shared" si="30"/>
        <v>0</v>
      </c>
      <c r="J132" s="794">
        <f t="shared" si="30"/>
        <v>0</v>
      </c>
    </row>
    <row r="133" spans="1:10" s="781" customFormat="1">
      <c r="A133" s="143"/>
      <c r="B133" s="787" t="str">
        <f>IF('Input-IS Y2'!B133="","",'Input-IS Y2'!B133)</f>
        <v/>
      </c>
      <c r="C133" s="791"/>
      <c r="D133" s="794" t="str">
        <f t="shared" si="31"/>
        <v/>
      </c>
      <c r="E133" s="794" t="str">
        <f t="shared" si="30"/>
        <v/>
      </c>
      <c r="F133" s="794" t="str">
        <f t="shared" si="30"/>
        <v/>
      </c>
      <c r="G133" s="794" t="str">
        <f t="shared" si="30"/>
        <v/>
      </c>
      <c r="H133" s="794">
        <f t="shared" si="30"/>
        <v>0</v>
      </c>
      <c r="I133" s="794">
        <f t="shared" si="30"/>
        <v>0</v>
      </c>
      <c r="J133" s="794">
        <f t="shared" si="30"/>
        <v>0</v>
      </c>
    </row>
    <row r="134" spans="1:10" s="781" customFormat="1">
      <c r="A134" s="143"/>
      <c r="B134" s="787" t="str">
        <f>IF('Input-IS Y2'!B134="","",'Input-IS Y2'!B134)</f>
        <v/>
      </c>
      <c r="C134" s="791"/>
      <c r="D134" s="794" t="str">
        <f t="shared" si="31"/>
        <v/>
      </c>
      <c r="E134" s="794" t="str">
        <f t="shared" si="30"/>
        <v/>
      </c>
      <c r="F134" s="794" t="str">
        <f t="shared" si="30"/>
        <v/>
      </c>
      <c r="G134" s="794" t="str">
        <f t="shared" si="30"/>
        <v/>
      </c>
      <c r="H134" s="794">
        <f t="shared" si="30"/>
        <v>0</v>
      </c>
      <c r="I134" s="794">
        <f t="shared" si="30"/>
        <v>0</v>
      </c>
      <c r="J134" s="794">
        <f t="shared" si="30"/>
        <v>0</v>
      </c>
    </row>
    <row r="135" spans="1:10" s="781" customFormat="1">
      <c r="A135" s="143"/>
      <c r="B135" s="787" t="str">
        <f>IF('Input-IS Y2'!B135="","",'Input-IS Y2'!B135)</f>
        <v/>
      </c>
      <c r="C135" s="791"/>
      <c r="D135" s="794" t="str">
        <f t="shared" si="31"/>
        <v/>
      </c>
      <c r="E135" s="794" t="str">
        <f t="shared" si="30"/>
        <v/>
      </c>
      <c r="F135" s="794" t="str">
        <f t="shared" si="30"/>
        <v/>
      </c>
      <c r="G135" s="794" t="str">
        <f t="shared" si="30"/>
        <v/>
      </c>
      <c r="H135" s="794">
        <f t="shared" si="30"/>
        <v>0</v>
      </c>
      <c r="I135" s="794">
        <f t="shared" si="30"/>
        <v>0</v>
      </c>
      <c r="J135" s="794">
        <f t="shared" si="30"/>
        <v>0</v>
      </c>
    </row>
    <row r="136" spans="1:10" s="781" customFormat="1">
      <c r="A136" s="143"/>
      <c r="B136" s="787" t="str">
        <f>IF('Input-IS Y2'!B136="","",'Input-IS Y2'!B136)</f>
        <v/>
      </c>
      <c r="C136" s="791"/>
      <c r="D136" s="794" t="str">
        <f t="shared" si="31"/>
        <v/>
      </c>
      <c r="E136" s="794" t="str">
        <f t="shared" si="30"/>
        <v/>
      </c>
      <c r="F136" s="794" t="str">
        <f t="shared" si="30"/>
        <v/>
      </c>
      <c r="G136" s="794" t="str">
        <f t="shared" si="30"/>
        <v/>
      </c>
      <c r="H136" s="794">
        <f t="shared" si="30"/>
        <v>0</v>
      </c>
      <c r="I136" s="794">
        <f t="shared" si="30"/>
        <v>0</v>
      </c>
      <c r="J136" s="794">
        <f t="shared" si="30"/>
        <v>0</v>
      </c>
    </row>
    <row r="137" spans="1:10">
      <c r="B137" s="787" t="str">
        <f>IF('Input-IS Y2'!B137="","",'Input-IS Y2'!B137)</f>
        <v/>
      </c>
      <c r="C137" s="791"/>
      <c r="D137" s="794" t="str">
        <f t="shared" si="31"/>
        <v/>
      </c>
      <c r="E137" s="794" t="str">
        <f t="shared" si="30"/>
        <v/>
      </c>
      <c r="F137" s="794" t="str">
        <f t="shared" si="30"/>
        <v/>
      </c>
      <c r="G137" s="794" t="str">
        <f t="shared" si="30"/>
        <v/>
      </c>
      <c r="H137" s="794">
        <f t="shared" si="30"/>
        <v>0</v>
      </c>
      <c r="I137" s="794">
        <f t="shared" si="30"/>
        <v>0</v>
      </c>
      <c r="J137" s="794">
        <f t="shared" si="30"/>
        <v>0</v>
      </c>
    </row>
    <row r="138" spans="1:10">
      <c r="B138" s="408" t="str">
        <f>IF(Setup!C19="","",Setup!C19)</f>
        <v/>
      </c>
      <c r="C138" s="568">
        <f>SUM(C139:C148)</f>
        <v>0</v>
      </c>
      <c r="D138" s="579">
        <f t="shared" ref="D138:J138" si="32">SUM(D139:D148)</f>
        <v>0</v>
      </c>
      <c r="E138" s="579">
        <f t="shared" si="32"/>
        <v>0</v>
      </c>
      <c r="F138" s="579">
        <f t="shared" si="32"/>
        <v>0</v>
      </c>
      <c r="G138" s="579">
        <f t="shared" si="32"/>
        <v>0</v>
      </c>
      <c r="H138" s="579">
        <f t="shared" si="32"/>
        <v>0</v>
      </c>
      <c r="I138" s="579">
        <f t="shared" si="32"/>
        <v>0</v>
      </c>
      <c r="J138" s="579">
        <f t="shared" si="32"/>
        <v>0</v>
      </c>
    </row>
    <row r="139" spans="1:10">
      <c r="B139" s="398" t="str">
        <f>IF('Input-IS Y2'!B139="","",'Input-IS Y2'!B139)</f>
        <v/>
      </c>
      <c r="C139" s="567"/>
      <c r="D139" s="571" t="str">
        <f>IF(ISERROR(D$10*$C139),"",(D$10*$C139))</f>
        <v/>
      </c>
      <c r="E139" s="571" t="str">
        <f t="shared" ref="E139:J148" si="33">IF(ISERROR(E$10*$C139),"",(E$10*$C139))</f>
        <v/>
      </c>
      <c r="F139" s="571" t="str">
        <f t="shared" si="33"/>
        <v/>
      </c>
      <c r="G139" s="571" t="str">
        <f t="shared" si="33"/>
        <v/>
      </c>
      <c r="H139" s="571">
        <f t="shared" si="33"/>
        <v>0</v>
      </c>
      <c r="I139" s="571">
        <f t="shared" si="33"/>
        <v>0</v>
      </c>
      <c r="J139" s="571">
        <f t="shared" si="33"/>
        <v>0</v>
      </c>
    </row>
    <row r="140" spans="1:10" s="781" customFormat="1">
      <c r="A140" s="143"/>
      <c r="B140" s="787" t="str">
        <f>IF('Input-IS Y2'!B140="","",'Input-IS Y2'!B140)</f>
        <v/>
      </c>
      <c r="C140" s="791"/>
      <c r="D140" s="794" t="str">
        <f t="shared" ref="D140:D148" si="34">IF(ISERROR(D$10*$C140),"",(D$10*$C140))</f>
        <v/>
      </c>
      <c r="E140" s="794" t="str">
        <f t="shared" si="33"/>
        <v/>
      </c>
      <c r="F140" s="794" t="str">
        <f t="shared" si="33"/>
        <v/>
      </c>
      <c r="G140" s="794" t="str">
        <f t="shared" si="33"/>
        <v/>
      </c>
      <c r="H140" s="794">
        <f t="shared" si="33"/>
        <v>0</v>
      </c>
      <c r="I140" s="794">
        <f t="shared" si="33"/>
        <v>0</v>
      </c>
      <c r="J140" s="794">
        <f t="shared" si="33"/>
        <v>0</v>
      </c>
    </row>
    <row r="141" spans="1:10" s="781" customFormat="1">
      <c r="A141" s="143"/>
      <c r="B141" s="787" t="str">
        <f>IF('Input-IS Y2'!B141="","",'Input-IS Y2'!B141)</f>
        <v/>
      </c>
      <c r="C141" s="791"/>
      <c r="D141" s="794" t="str">
        <f t="shared" si="34"/>
        <v/>
      </c>
      <c r="E141" s="794" t="str">
        <f t="shared" si="33"/>
        <v/>
      </c>
      <c r="F141" s="794" t="str">
        <f t="shared" si="33"/>
        <v/>
      </c>
      <c r="G141" s="794" t="str">
        <f t="shared" si="33"/>
        <v/>
      </c>
      <c r="H141" s="794">
        <f t="shared" si="33"/>
        <v>0</v>
      </c>
      <c r="I141" s="794">
        <f t="shared" si="33"/>
        <v>0</v>
      </c>
      <c r="J141" s="794">
        <f t="shared" si="33"/>
        <v>0</v>
      </c>
    </row>
    <row r="142" spans="1:10" s="781" customFormat="1">
      <c r="A142" s="143"/>
      <c r="B142" s="787" t="str">
        <f>IF('Input-IS Y2'!B142="","",'Input-IS Y2'!B142)</f>
        <v/>
      </c>
      <c r="C142" s="791"/>
      <c r="D142" s="794" t="str">
        <f t="shared" si="34"/>
        <v/>
      </c>
      <c r="E142" s="794" t="str">
        <f t="shared" si="33"/>
        <v/>
      </c>
      <c r="F142" s="794" t="str">
        <f t="shared" si="33"/>
        <v/>
      </c>
      <c r="G142" s="794" t="str">
        <f t="shared" si="33"/>
        <v/>
      </c>
      <c r="H142" s="794">
        <f t="shared" si="33"/>
        <v>0</v>
      </c>
      <c r="I142" s="794">
        <f t="shared" si="33"/>
        <v>0</v>
      </c>
      <c r="J142" s="794">
        <f t="shared" si="33"/>
        <v>0</v>
      </c>
    </row>
    <row r="143" spans="1:10" s="781" customFormat="1">
      <c r="A143" s="143"/>
      <c r="B143" s="787" t="str">
        <f>IF('Input-IS Y2'!B143="","",'Input-IS Y2'!B143)</f>
        <v/>
      </c>
      <c r="C143" s="791"/>
      <c r="D143" s="794" t="str">
        <f t="shared" si="34"/>
        <v/>
      </c>
      <c r="E143" s="794" t="str">
        <f t="shared" si="33"/>
        <v/>
      </c>
      <c r="F143" s="794" t="str">
        <f t="shared" si="33"/>
        <v/>
      </c>
      <c r="G143" s="794" t="str">
        <f t="shared" si="33"/>
        <v/>
      </c>
      <c r="H143" s="794">
        <f t="shared" si="33"/>
        <v>0</v>
      </c>
      <c r="I143" s="794">
        <f t="shared" si="33"/>
        <v>0</v>
      </c>
      <c r="J143" s="794">
        <f t="shared" si="33"/>
        <v>0</v>
      </c>
    </row>
    <row r="144" spans="1:10" s="781" customFormat="1">
      <c r="A144" s="143"/>
      <c r="B144" s="787" t="str">
        <f>IF('Input-IS Y2'!B144="","",'Input-IS Y2'!B144)</f>
        <v/>
      </c>
      <c r="C144" s="791"/>
      <c r="D144" s="794" t="str">
        <f t="shared" si="34"/>
        <v/>
      </c>
      <c r="E144" s="794" t="str">
        <f t="shared" si="33"/>
        <v/>
      </c>
      <c r="F144" s="794" t="str">
        <f t="shared" si="33"/>
        <v/>
      </c>
      <c r="G144" s="794" t="str">
        <f t="shared" si="33"/>
        <v/>
      </c>
      <c r="H144" s="794">
        <f t="shared" si="33"/>
        <v>0</v>
      </c>
      <c r="I144" s="794">
        <f t="shared" si="33"/>
        <v>0</v>
      </c>
      <c r="J144" s="794">
        <f t="shared" si="33"/>
        <v>0</v>
      </c>
    </row>
    <row r="145" spans="1:10" s="781" customFormat="1">
      <c r="A145" s="143"/>
      <c r="B145" s="787" t="str">
        <f>IF('Input-IS Y2'!B145="","",'Input-IS Y2'!B145)</f>
        <v/>
      </c>
      <c r="C145" s="791"/>
      <c r="D145" s="794" t="str">
        <f t="shared" si="34"/>
        <v/>
      </c>
      <c r="E145" s="794" t="str">
        <f t="shared" si="33"/>
        <v/>
      </c>
      <c r="F145" s="794" t="str">
        <f t="shared" si="33"/>
        <v/>
      </c>
      <c r="G145" s="794" t="str">
        <f t="shared" si="33"/>
        <v/>
      </c>
      <c r="H145" s="794">
        <f t="shared" si="33"/>
        <v>0</v>
      </c>
      <c r="I145" s="794">
        <f t="shared" si="33"/>
        <v>0</v>
      </c>
      <c r="J145" s="794">
        <f t="shared" si="33"/>
        <v>0</v>
      </c>
    </row>
    <row r="146" spans="1:10" s="781" customFormat="1">
      <c r="A146" s="143"/>
      <c r="B146" s="787" t="str">
        <f>IF('Input-IS Y2'!B146="","",'Input-IS Y2'!B146)</f>
        <v/>
      </c>
      <c r="C146" s="791"/>
      <c r="D146" s="794" t="str">
        <f t="shared" si="34"/>
        <v/>
      </c>
      <c r="E146" s="794" t="str">
        <f t="shared" si="33"/>
        <v/>
      </c>
      <c r="F146" s="794" t="str">
        <f t="shared" si="33"/>
        <v/>
      </c>
      <c r="G146" s="794" t="str">
        <f t="shared" si="33"/>
        <v/>
      </c>
      <c r="H146" s="794">
        <f t="shared" si="33"/>
        <v>0</v>
      </c>
      <c r="I146" s="794">
        <f t="shared" si="33"/>
        <v>0</v>
      </c>
      <c r="J146" s="794">
        <f t="shared" si="33"/>
        <v>0</v>
      </c>
    </row>
    <row r="147" spans="1:10" s="781" customFormat="1">
      <c r="A147" s="143"/>
      <c r="B147" s="787" t="str">
        <f>IF('Input-IS Y2'!B147="","",'Input-IS Y2'!B147)</f>
        <v/>
      </c>
      <c r="C147" s="791"/>
      <c r="D147" s="794" t="str">
        <f t="shared" si="34"/>
        <v/>
      </c>
      <c r="E147" s="794" t="str">
        <f t="shared" si="33"/>
        <v/>
      </c>
      <c r="F147" s="794" t="str">
        <f t="shared" si="33"/>
        <v/>
      </c>
      <c r="G147" s="794" t="str">
        <f t="shared" si="33"/>
        <v/>
      </c>
      <c r="H147" s="794">
        <f t="shared" si="33"/>
        <v>0</v>
      </c>
      <c r="I147" s="794">
        <f t="shared" si="33"/>
        <v>0</v>
      </c>
      <c r="J147" s="794">
        <f t="shared" si="33"/>
        <v>0</v>
      </c>
    </row>
    <row r="148" spans="1:10">
      <c r="B148" s="787" t="str">
        <f>IF('Input-IS Y2'!B148="","",'Input-IS Y2'!B148)</f>
        <v/>
      </c>
      <c r="C148" s="791"/>
      <c r="D148" s="794" t="str">
        <f t="shared" si="34"/>
        <v/>
      </c>
      <c r="E148" s="794" t="str">
        <f t="shared" si="33"/>
        <v/>
      </c>
      <c r="F148" s="794" t="str">
        <f t="shared" si="33"/>
        <v/>
      </c>
      <c r="G148" s="794" t="str">
        <f t="shared" si="33"/>
        <v/>
      </c>
      <c r="H148" s="794">
        <f t="shared" si="33"/>
        <v>0</v>
      </c>
      <c r="I148" s="794">
        <f t="shared" si="33"/>
        <v>0</v>
      </c>
      <c r="J148" s="794">
        <f t="shared" si="33"/>
        <v>0</v>
      </c>
    </row>
    <row r="149" spans="1:10" ht="13.5" thickBot="1">
      <c r="B149" s="213" t="s">
        <v>19</v>
      </c>
      <c r="C149" s="580">
        <f t="shared" ref="C149:J149" si="35">IF(ISERROR(C104+C83),"",(C104+C83))</f>
        <v>0</v>
      </c>
      <c r="D149" s="600">
        <f t="shared" si="35"/>
        <v>0</v>
      </c>
      <c r="E149" s="600">
        <f t="shared" si="35"/>
        <v>0</v>
      </c>
      <c r="F149" s="600">
        <f t="shared" si="35"/>
        <v>0</v>
      </c>
      <c r="G149" s="600">
        <f t="shared" si="35"/>
        <v>0</v>
      </c>
      <c r="H149" s="600">
        <f t="shared" si="35"/>
        <v>0</v>
      </c>
      <c r="I149" s="600">
        <f t="shared" si="35"/>
        <v>0</v>
      </c>
      <c r="J149" s="600">
        <f t="shared" si="35"/>
        <v>0</v>
      </c>
    </row>
    <row r="150" spans="1:10" ht="13.5" thickBot="1">
      <c r="B150" s="173" t="s">
        <v>7</v>
      </c>
      <c r="C150" s="581">
        <f t="shared" ref="C150:J150" si="36">IF(ISERROR(SUM(C81+C149)),"",(C81+C149))</f>
        <v>0</v>
      </c>
      <c r="D150" s="601">
        <f t="shared" si="36"/>
        <v>0</v>
      </c>
      <c r="E150" s="601">
        <f t="shared" si="36"/>
        <v>0</v>
      </c>
      <c r="F150" s="601">
        <f t="shared" si="36"/>
        <v>0</v>
      </c>
      <c r="G150" s="601">
        <f t="shared" si="36"/>
        <v>0</v>
      </c>
      <c r="H150" s="601">
        <f t="shared" si="36"/>
        <v>0</v>
      </c>
      <c r="I150" s="601">
        <f t="shared" si="36"/>
        <v>0</v>
      </c>
      <c r="J150" s="602">
        <f t="shared" si="36"/>
        <v>0</v>
      </c>
    </row>
    <row r="151" spans="1:10" ht="6" customHeight="1">
      <c r="G151" s="1"/>
      <c r="H151" s="1"/>
      <c r="I151" s="1"/>
    </row>
    <row r="152" spans="1:10" ht="13.5" thickBot="1">
      <c r="B152" s="212"/>
      <c r="C152" s="91" t="str">
        <f t="shared" ref="C152:J152" si="37">IF(C29="","",C29)</f>
        <v>Total</v>
      </c>
      <c r="D152" s="91" t="str">
        <f t="shared" si="37"/>
        <v>Training</v>
      </c>
      <c r="E152" s="91" t="str">
        <f t="shared" si="37"/>
        <v>Conference</v>
      </c>
      <c r="F152" s="91" t="str">
        <f t="shared" si="37"/>
        <v>Research</v>
      </c>
      <c r="G152" s="91" t="str">
        <f t="shared" si="37"/>
        <v>Publications</v>
      </c>
      <c r="H152" s="91" t="str">
        <f t="shared" si="37"/>
        <v/>
      </c>
      <c r="I152" s="91" t="str">
        <f t="shared" si="37"/>
        <v/>
      </c>
      <c r="J152" s="91" t="str">
        <f t="shared" si="37"/>
        <v/>
      </c>
    </row>
    <row r="153" spans="1:10">
      <c r="B153" s="214" t="s">
        <v>22</v>
      </c>
      <c r="C153" s="12"/>
      <c r="D153" s="12"/>
      <c r="E153" s="12"/>
      <c r="F153" s="12"/>
      <c r="G153" s="12"/>
      <c r="H153" s="12"/>
      <c r="I153" s="12"/>
      <c r="J153" s="12"/>
    </row>
    <row r="154" spans="1:10" s="20" customFormat="1">
      <c r="A154" s="143"/>
      <c r="B154" s="215" t="s">
        <v>10</v>
      </c>
      <c r="C154" s="797">
        <f>SUM(C155:C204)</f>
        <v>0</v>
      </c>
      <c r="D154" s="797">
        <f t="shared" ref="D154:J154" si="38">SUM(D155:D204)</f>
        <v>0</v>
      </c>
      <c r="E154" s="797">
        <f t="shared" si="38"/>
        <v>0</v>
      </c>
      <c r="F154" s="797">
        <f t="shared" si="38"/>
        <v>0</v>
      </c>
      <c r="G154" s="797">
        <f t="shared" si="38"/>
        <v>0</v>
      </c>
      <c r="H154" s="797">
        <f t="shared" si="38"/>
        <v>0</v>
      </c>
      <c r="I154" s="797">
        <f t="shared" si="38"/>
        <v>0</v>
      </c>
      <c r="J154" s="797">
        <f t="shared" si="38"/>
        <v>0</v>
      </c>
    </row>
    <row r="155" spans="1:10">
      <c r="B155" s="313" t="str">
        <f>IF('Input-IS Y2'!B155="","",'Input-IS Y2'!B155)</f>
        <v>Salaries/Wages/Benefits</v>
      </c>
      <c r="C155" s="792">
        <f>SUM(D155:J155)</f>
        <v>0</v>
      </c>
      <c r="D155" s="567"/>
      <c r="E155" s="567"/>
      <c r="F155" s="567"/>
      <c r="G155" s="567"/>
      <c r="H155" s="567"/>
      <c r="I155" s="567"/>
      <c r="J155" s="567"/>
    </row>
    <row r="156" spans="1:10">
      <c r="B156" s="313" t="str">
        <f>IF('Input-IS Y2'!B156="","",'Input-IS Y2'!B156)</f>
        <v>Professional Fees</v>
      </c>
      <c r="C156" s="792">
        <f t="shared" ref="C156:C204" si="39">SUM(D156:J156)</f>
        <v>0</v>
      </c>
      <c r="D156" s="567"/>
      <c r="E156" s="567"/>
      <c r="F156" s="567"/>
      <c r="G156" s="567"/>
      <c r="H156" s="567"/>
      <c r="I156" s="567"/>
      <c r="J156" s="567"/>
    </row>
    <row r="157" spans="1:10">
      <c r="B157" s="313" t="str">
        <f>IF('Input-IS Y2'!B157="","",'Input-IS Y2'!B157)</f>
        <v>Translation Fees</v>
      </c>
      <c r="C157" s="792">
        <f t="shared" si="39"/>
        <v>0</v>
      </c>
      <c r="D157" s="567"/>
      <c r="E157" s="567"/>
      <c r="F157" s="567"/>
      <c r="G157" s="567"/>
      <c r="H157" s="567"/>
      <c r="I157" s="567"/>
      <c r="J157" s="567"/>
    </row>
    <row r="158" spans="1:10">
      <c r="B158" s="313" t="str">
        <f>IF('Input-IS Y2'!B158="","",'Input-IS Y2'!B158)</f>
        <v>Meals &amp; Incidentals Expenses</v>
      </c>
      <c r="C158" s="792">
        <f t="shared" si="39"/>
        <v>0</v>
      </c>
      <c r="D158" s="567"/>
      <c r="E158" s="567"/>
      <c r="F158" s="567"/>
      <c r="G158" s="567"/>
      <c r="H158" s="567"/>
      <c r="I158" s="567"/>
      <c r="J158" s="567"/>
    </row>
    <row r="159" spans="1:10">
      <c r="B159" s="313" t="str">
        <f>IF('Input-IS Y2'!B159="","",'Input-IS Y2'!B159)</f>
        <v>Lodging</v>
      </c>
      <c r="C159" s="792">
        <f t="shared" si="39"/>
        <v>0</v>
      </c>
      <c r="D159" s="567"/>
      <c r="E159" s="567"/>
      <c r="F159" s="567"/>
      <c r="G159" s="567"/>
      <c r="H159" s="567"/>
      <c r="I159" s="567"/>
      <c r="J159" s="567"/>
    </row>
    <row r="160" spans="1:10">
      <c r="B160" s="313" t="str">
        <f>IF('Input-IS Y2'!B160="","",'Input-IS Y2'!B160)</f>
        <v>Fares/Tickets</v>
      </c>
      <c r="C160" s="792">
        <f t="shared" si="39"/>
        <v>0</v>
      </c>
      <c r="D160" s="567"/>
      <c r="E160" s="567"/>
      <c r="F160" s="567"/>
      <c r="G160" s="567"/>
      <c r="H160" s="567"/>
      <c r="I160" s="567"/>
      <c r="J160" s="567"/>
    </row>
    <row r="161" spans="2:10">
      <c r="B161" s="313" t="str">
        <f>IF('Input-IS Y2'!B161="","",'Input-IS Y2'!B161)</f>
        <v>Awards (Conference, Training etc.)</v>
      </c>
      <c r="C161" s="792">
        <f t="shared" si="39"/>
        <v>0</v>
      </c>
      <c r="D161" s="567"/>
      <c r="E161" s="567"/>
      <c r="F161" s="567"/>
      <c r="G161" s="567"/>
      <c r="H161" s="567"/>
      <c r="I161" s="567"/>
      <c r="J161" s="567"/>
    </row>
    <row r="162" spans="2:10">
      <c r="B162" s="313" t="str">
        <f>IF('Input-IS Y2'!B162="","",'Input-IS Y2'!B162)</f>
        <v>Printing/Copying</v>
      </c>
      <c r="C162" s="792">
        <f t="shared" si="39"/>
        <v>0</v>
      </c>
      <c r="D162" s="567"/>
      <c r="E162" s="567"/>
      <c r="F162" s="567"/>
      <c r="G162" s="567"/>
      <c r="H162" s="567"/>
      <c r="I162" s="567"/>
      <c r="J162" s="567"/>
    </row>
    <row r="163" spans="2:10">
      <c r="B163" s="313" t="str">
        <f>IF('Input-IS Y2'!B163="","",'Input-IS Y2'!B163)</f>
        <v>Equipment Rental/Maintenance</v>
      </c>
      <c r="C163" s="792">
        <f t="shared" si="39"/>
        <v>0</v>
      </c>
      <c r="D163" s="567"/>
      <c r="E163" s="567"/>
      <c r="F163" s="567"/>
      <c r="G163" s="567"/>
      <c r="H163" s="567"/>
      <c r="I163" s="567"/>
      <c r="J163" s="567"/>
    </row>
    <row r="164" spans="2:10">
      <c r="B164" s="313" t="str">
        <f>IF('Input-IS Y2'!B164="","",'Input-IS Y2'!B164)</f>
        <v>Venue Rental</v>
      </c>
      <c r="C164" s="792">
        <f t="shared" si="39"/>
        <v>0</v>
      </c>
      <c r="D164" s="567"/>
      <c r="E164" s="567"/>
      <c r="F164" s="567"/>
      <c r="G164" s="567"/>
      <c r="H164" s="567"/>
      <c r="I164" s="567"/>
      <c r="J164" s="567"/>
    </row>
    <row r="165" spans="2:10">
      <c r="B165" s="313" t="str">
        <f>IF('Input-IS Y2'!B165="","",'Input-IS Y2'!B165)</f>
        <v>Transportation</v>
      </c>
      <c r="C165" s="792">
        <f t="shared" si="39"/>
        <v>0</v>
      </c>
      <c r="D165" s="567"/>
      <c r="E165" s="567"/>
      <c r="F165" s="567"/>
      <c r="G165" s="567"/>
      <c r="H165" s="567"/>
      <c r="I165" s="567"/>
      <c r="J165" s="567"/>
    </row>
    <row r="166" spans="2:10">
      <c r="B166" s="313" t="str">
        <f>IF('Input-IS Y2'!B166="","",'Input-IS Y2'!B166)</f>
        <v>Misc. Travel Expenses</v>
      </c>
      <c r="C166" s="792">
        <f t="shared" si="39"/>
        <v>0</v>
      </c>
      <c r="D166" s="567"/>
      <c r="E166" s="567"/>
      <c r="F166" s="567"/>
      <c r="G166" s="567"/>
      <c r="H166" s="567"/>
      <c r="I166" s="567"/>
      <c r="J166" s="567"/>
    </row>
    <row r="167" spans="2:10">
      <c r="B167" s="313" t="str">
        <f>IF('Input-IS Y2'!B167="","",'Input-IS Y2'!B167)</f>
        <v>Fundraising</v>
      </c>
      <c r="C167" s="792">
        <f t="shared" si="39"/>
        <v>0</v>
      </c>
      <c r="D167" s="567"/>
      <c r="E167" s="567"/>
      <c r="F167" s="567"/>
      <c r="G167" s="567"/>
      <c r="H167" s="567"/>
      <c r="I167" s="567"/>
      <c r="J167" s="567"/>
    </row>
    <row r="168" spans="2:10">
      <c r="B168" s="313" t="str">
        <f>IF('Input-IS Y2'!B168="","",'Input-IS Y2'!B168)</f>
        <v>Advertise, network &amp; visibility</v>
      </c>
      <c r="C168" s="792">
        <f t="shared" si="39"/>
        <v>0</v>
      </c>
      <c r="D168" s="567"/>
      <c r="E168" s="567"/>
      <c r="F168" s="567"/>
      <c r="G168" s="567"/>
      <c r="H168" s="567"/>
      <c r="I168" s="567"/>
      <c r="J168" s="567"/>
    </row>
    <row r="169" spans="2:10">
      <c r="B169" s="313" t="str">
        <f>IF('Input-IS Y2'!B169="","",'Input-IS Y2'!B169)</f>
        <v>Accounting/Legal Fees</v>
      </c>
      <c r="C169" s="792">
        <f t="shared" si="39"/>
        <v>0</v>
      </c>
      <c r="D169" s="567"/>
      <c r="E169" s="567"/>
      <c r="F169" s="567"/>
      <c r="G169" s="567"/>
      <c r="H169" s="567"/>
      <c r="I169" s="567"/>
      <c r="J169" s="567"/>
    </row>
    <row r="170" spans="2:10">
      <c r="B170" s="313" t="str">
        <f>IF('Input-IS Y2'!B170="","",'Input-IS Y2'!B170)</f>
        <v>Postage/Shipping/Delivery</v>
      </c>
      <c r="C170" s="792">
        <f t="shared" si="39"/>
        <v>0</v>
      </c>
      <c r="D170" s="567"/>
      <c r="E170" s="567"/>
      <c r="F170" s="567"/>
      <c r="G170" s="567"/>
      <c r="H170" s="567"/>
      <c r="I170" s="567"/>
      <c r="J170" s="567"/>
    </row>
    <row r="171" spans="2:10">
      <c r="B171" s="313" t="str">
        <f>IF('Input-IS Y2'!B171="","",'Input-IS Y2'!B171)</f>
        <v>Communication</v>
      </c>
      <c r="C171" s="792">
        <f t="shared" si="39"/>
        <v>0</v>
      </c>
      <c r="D171" s="567"/>
      <c r="E171" s="567"/>
      <c r="F171" s="567"/>
      <c r="G171" s="567"/>
      <c r="H171" s="567"/>
      <c r="I171" s="567"/>
      <c r="J171" s="567"/>
    </row>
    <row r="172" spans="2:10">
      <c r="B172" s="313" t="str">
        <f>IF('Input-IS Y2'!B172="","",'Input-IS Y2'!B172)</f>
        <v>Network/Website Maintenance</v>
      </c>
      <c r="C172" s="792">
        <f t="shared" si="39"/>
        <v>0</v>
      </c>
      <c r="D172" s="567"/>
      <c r="E172" s="567"/>
      <c r="F172" s="567"/>
      <c r="G172" s="567"/>
      <c r="H172" s="567"/>
      <c r="I172" s="567"/>
      <c r="J172" s="567"/>
    </row>
    <row r="173" spans="2:10">
      <c r="B173" s="313" t="str">
        <f>IF('Input-IS Y2'!B173="","",'Input-IS Y2'!B173)</f>
        <v>Conference/Meeting Fees</v>
      </c>
      <c r="C173" s="792">
        <f t="shared" si="39"/>
        <v>0</v>
      </c>
      <c r="D173" s="567"/>
      <c r="E173" s="567"/>
      <c r="F173" s="567"/>
      <c r="G173" s="567"/>
      <c r="H173" s="567"/>
      <c r="I173" s="567"/>
      <c r="J173" s="567"/>
    </row>
    <row r="174" spans="2:10">
      <c r="B174" s="313" t="str">
        <f>IF('Input-IS Y2'!B174="","",'Input-IS Y2'!B174)</f>
        <v>Stationary</v>
      </c>
      <c r="C174" s="792">
        <f t="shared" si="39"/>
        <v>0</v>
      </c>
      <c r="D174" s="567"/>
      <c r="E174" s="567"/>
      <c r="F174" s="567"/>
      <c r="G174" s="567"/>
      <c r="H174" s="567"/>
      <c r="I174" s="567"/>
      <c r="J174" s="567"/>
    </row>
    <row r="175" spans="2:10">
      <c r="B175" s="313" t="str">
        <f>IF('Input-IS Y2'!B175="","",'Input-IS Y2'!B175)</f>
        <v>Office Supplies</v>
      </c>
      <c r="C175" s="792">
        <f t="shared" si="39"/>
        <v>0</v>
      </c>
      <c r="D175" s="567"/>
      <c r="E175" s="567"/>
      <c r="F175" s="567"/>
      <c r="G175" s="567"/>
      <c r="H175" s="567"/>
      <c r="I175" s="567"/>
      <c r="J175" s="567"/>
    </row>
    <row r="176" spans="2:10">
      <c r="B176" s="313" t="str">
        <f>IF('Input-IS Y2'!B176="","",'Input-IS Y2'!B176)</f>
        <v/>
      </c>
      <c r="C176" s="792">
        <f t="shared" si="39"/>
        <v>0</v>
      </c>
      <c r="D176" s="567"/>
      <c r="E176" s="567"/>
      <c r="F176" s="567"/>
      <c r="G176" s="567"/>
      <c r="H176" s="567"/>
      <c r="I176" s="567"/>
      <c r="J176" s="567"/>
    </row>
    <row r="177" spans="1:10">
      <c r="B177" s="313" t="str">
        <f>IF('Input-IS Y2'!B177="","",'Input-IS Y2'!B177)</f>
        <v/>
      </c>
      <c r="C177" s="792">
        <f t="shared" si="39"/>
        <v>0</v>
      </c>
      <c r="D177" s="567"/>
      <c r="E177" s="567"/>
      <c r="F177" s="567"/>
      <c r="G177" s="567"/>
      <c r="H177" s="567"/>
      <c r="I177" s="567"/>
      <c r="J177" s="567"/>
    </row>
    <row r="178" spans="1:10">
      <c r="B178" s="313" t="str">
        <f>IF('Input-IS Y2'!B178="","",'Input-IS Y2'!B178)</f>
        <v/>
      </c>
      <c r="C178" s="792">
        <f t="shared" si="39"/>
        <v>0</v>
      </c>
      <c r="D178" s="567"/>
      <c r="E178" s="567"/>
      <c r="F178" s="567"/>
      <c r="G178" s="567"/>
      <c r="H178" s="567"/>
      <c r="I178" s="567"/>
      <c r="J178" s="567"/>
    </row>
    <row r="179" spans="1:10">
      <c r="B179" s="313" t="str">
        <f>IF('Input-IS Y2'!B179="","",'Input-IS Y2'!B179)</f>
        <v/>
      </c>
      <c r="C179" s="792">
        <f t="shared" si="39"/>
        <v>0</v>
      </c>
      <c r="D179" s="567"/>
      <c r="E179" s="567"/>
      <c r="F179" s="567"/>
      <c r="G179" s="567"/>
      <c r="H179" s="567"/>
      <c r="I179" s="567"/>
      <c r="J179" s="567"/>
    </row>
    <row r="180" spans="1:10">
      <c r="B180" s="313" t="str">
        <f>IF('Input-IS Y2'!B180="","",'Input-IS Y2'!B180)</f>
        <v/>
      </c>
      <c r="C180" s="792">
        <f t="shared" si="39"/>
        <v>0</v>
      </c>
      <c r="D180" s="567"/>
      <c r="E180" s="567"/>
      <c r="F180" s="567"/>
      <c r="G180" s="567"/>
      <c r="H180" s="567"/>
      <c r="I180" s="567"/>
      <c r="J180" s="567"/>
    </row>
    <row r="181" spans="1:10">
      <c r="B181" s="313" t="str">
        <f>IF('Input-IS Y2'!B181="","",'Input-IS Y2'!B181)</f>
        <v/>
      </c>
      <c r="C181" s="792">
        <f t="shared" si="39"/>
        <v>0</v>
      </c>
      <c r="D181" s="588"/>
      <c r="E181" s="588"/>
      <c r="F181" s="588"/>
      <c r="G181" s="588"/>
      <c r="H181" s="588"/>
      <c r="I181" s="588"/>
      <c r="J181" s="588"/>
    </row>
    <row r="182" spans="1:10">
      <c r="B182" s="313" t="str">
        <f>IF('Input-IS Y2'!B182="","",'Input-IS Y2'!B182)</f>
        <v/>
      </c>
      <c r="C182" s="792">
        <f t="shared" si="39"/>
        <v>0</v>
      </c>
      <c r="D182" s="588"/>
      <c r="E182" s="588"/>
      <c r="F182" s="588"/>
      <c r="G182" s="588"/>
      <c r="H182" s="588"/>
      <c r="I182" s="588"/>
      <c r="J182" s="588"/>
    </row>
    <row r="183" spans="1:10" s="781" customFormat="1">
      <c r="A183" s="143"/>
      <c r="B183" s="786" t="str">
        <f>IF('Input-IS Y2'!B183="","",'Input-IS Y2'!B183)</f>
        <v/>
      </c>
      <c r="C183" s="792">
        <f t="shared" si="39"/>
        <v>0</v>
      </c>
      <c r="D183" s="791"/>
      <c r="E183" s="791"/>
      <c r="F183" s="791"/>
      <c r="G183" s="791"/>
      <c r="H183" s="791"/>
      <c r="I183" s="791"/>
      <c r="J183" s="791"/>
    </row>
    <row r="184" spans="1:10" s="781" customFormat="1">
      <c r="A184" s="143"/>
      <c r="B184" s="786" t="str">
        <f>IF('Input-IS Y2'!B184="","",'Input-IS Y2'!B184)</f>
        <v/>
      </c>
      <c r="C184" s="792">
        <f t="shared" si="39"/>
        <v>0</v>
      </c>
      <c r="D184" s="791"/>
      <c r="E184" s="791"/>
      <c r="F184" s="791"/>
      <c r="G184" s="791"/>
      <c r="H184" s="791"/>
      <c r="I184" s="791"/>
      <c r="J184" s="791"/>
    </row>
    <row r="185" spans="1:10" s="781" customFormat="1">
      <c r="A185" s="143"/>
      <c r="B185" s="786" t="str">
        <f>IF('Input-IS Y2'!B185="","",'Input-IS Y2'!B185)</f>
        <v/>
      </c>
      <c r="C185" s="792">
        <f t="shared" si="39"/>
        <v>0</v>
      </c>
      <c r="D185" s="791"/>
      <c r="E185" s="791"/>
      <c r="F185" s="791"/>
      <c r="G185" s="791"/>
      <c r="H185" s="791"/>
      <c r="I185" s="791"/>
      <c r="J185" s="791"/>
    </row>
    <row r="186" spans="1:10" s="781" customFormat="1">
      <c r="A186" s="143"/>
      <c r="B186" s="786" t="str">
        <f>IF('Input-IS Y2'!B186="","",'Input-IS Y2'!B186)</f>
        <v/>
      </c>
      <c r="C186" s="792">
        <f t="shared" si="39"/>
        <v>0</v>
      </c>
      <c r="D186" s="791"/>
      <c r="E186" s="791"/>
      <c r="F186" s="791"/>
      <c r="G186" s="791"/>
      <c r="H186" s="791"/>
      <c r="I186" s="791"/>
      <c r="J186" s="791"/>
    </row>
    <row r="187" spans="1:10" s="781" customFormat="1">
      <c r="A187" s="143"/>
      <c r="B187" s="786" t="str">
        <f>IF('Input-IS Y2'!B187="","",'Input-IS Y2'!B187)</f>
        <v/>
      </c>
      <c r="C187" s="792">
        <f t="shared" si="39"/>
        <v>0</v>
      </c>
      <c r="D187" s="791"/>
      <c r="E187" s="791"/>
      <c r="F187" s="791"/>
      <c r="G187" s="791"/>
      <c r="H187" s="791"/>
      <c r="I187" s="791"/>
      <c r="J187" s="791"/>
    </row>
    <row r="188" spans="1:10" s="781" customFormat="1">
      <c r="A188" s="143"/>
      <c r="B188" s="786" t="str">
        <f>IF('Input-IS Y2'!B188="","",'Input-IS Y2'!B188)</f>
        <v/>
      </c>
      <c r="C188" s="792">
        <f t="shared" si="39"/>
        <v>0</v>
      </c>
      <c r="D188" s="791"/>
      <c r="E188" s="791"/>
      <c r="F188" s="791"/>
      <c r="G188" s="791"/>
      <c r="H188" s="791"/>
      <c r="I188" s="791"/>
      <c r="J188" s="791"/>
    </row>
    <row r="189" spans="1:10" s="781" customFormat="1">
      <c r="A189" s="143"/>
      <c r="B189" s="786" t="str">
        <f>IF('Input-IS Y2'!B189="","",'Input-IS Y2'!B189)</f>
        <v/>
      </c>
      <c r="C189" s="792">
        <f t="shared" si="39"/>
        <v>0</v>
      </c>
      <c r="D189" s="791"/>
      <c r="E189" s="791"/>
      <c r="F189" s="791"/>
      <c r="G189" s="791"/>
      <c r="H189" s="791"/>
      <c r="I189" s="791"/>
      <c r="J189" s="791"/>
    </row>
    <row r="190" spans="1:10" s="781" customFormat="1">
      <c r="A190" s="143"/>
      <c r="B190" s="786" t="str">
        <f>IF('Input-IS Y2'!B190="","",'Input-IS Y2'!B190)</f>
        <v/>
      </c>
      <c r="C190" s="792">
        <f t="shared" si="39"/>
        <v>0</v>
      </c>
      <c r="D190" s="791"/>
      <c r="E190" s="791"/>
      <c r="F190" s="791"/>
      <c r="G190" s="791"/>
      <c r="H190" s="791"/>
      <c r="I190" s="791"/>
      <c r="J190" s="791"/>
    </row>
    <row r="191" spans="1:10" s="781" customFormat="1">
      <c r="A191" s="143"/>
      <c r="B191" s="786" t="str">
        <f>IF('Input-IS Y2'!B191="","",'Input-IS Y2'!B191)</f>
        <v/>
      </c>
      <c r="C191" s="792">
        <f t="shared" si="39"/>
        <v>0</v>
      </c>
      <c r="D191" s="791"/>
      <c r="E191" s="791"/>
      <c r="F191" s="791"/>
      <c r="G191" s="791"/>
      <c r="H191" s="791"/>
      <c r="I191" s="791"/>
      <c r="J191" s="791"/>
    </row>
    <row r="192" spans="1:10" s="781" customFormat="1">
      <c r="A192" s="143"/>
      <c r="B192" s="786" t="str">
        <f>IF('Input-IS Y2'!B192="","",'Input-IS Y2'!B192)</f>
        <v/>
      </c>
      <c r="C192" s="792">
        <f t="shared" si="39"/>
        <v>0</v>
      </c>
      <c r="D192" s="791"/>
      <c r="E192" s="791"/>
      <c r="F192" s="791"/>
      <c r="G192" s="791"/>
      <c r="H192" s="791"/>
      <c r="I192" s="791"/>
      <c r="J192" s="791"/>
    </row>
    <row r="193" spans="1:10" s="781" customFormat="1">
      <c r="A193" s="143"/>
      <c r="B193" s="786" t="str">
        <f>IF('Input-IS Y2'!B193="","",'Input-IS Y2'!B193)</f>
        <v/>
      </c>
      <c r="C193" s="792">
        <f t="shared" si="39"/>
        <v>0</v>
      </c>
      <c r="D193" s="791"/>
      <c r="E193" s="791"/>
      <c r="F193" s="791"/>
      <c r="G193" s="791"/>
      <c r="H193" s="791"/>
      <c r="I193" s="791"/>
      <c r="J193" s="791"/>
    </row>
    <row r="194" spans="1:10" s="781" customFormat="1">
      <c r="A194" s="143"/>
      <c r="B194" s="786" t="str">
        <f>IF('Input-IS Y2'!B194="","",'Input-IS Y2'!B194)</f>
        <v/>
      </c>
      <c r="C194" s="792">
        <f t="shared" si="39"/>
        <v>0</v>
      </c>
      <c r="D194" s="791"/>
      <c r="E194" s="791"/>
      <c r="F194" s="791"/>
      <c r="G194" s="791"/>
      <c r="H194" s="791"/>
      <c r="I194" s="791"/>
      <c r="J194" s="791"/>
    </row>
    <row r="195" spans="1:10" s="781" customFormat="1">
      <c r="A195" s="143"/>
      <c r="B195" s="786" t="str">
        <f>IF('Input-IS Y2'!B195="","",'Input-IS Y2'!B195)</f>
        <v/>
      </c>
      <c r="C195" s="792">
        <f t="shared" si="39"/>
        <v>0</v>
      </c>
      <c r="D195" s="791"/>
      <c r="E195" s="791"/>
      <c r="F195" s="791"/>
      <c r="G195" s="791"/>
      <c r="H195" s="791"/>
      <c r="I195" s="791"/>
      <c r="J195" s="791"/>
    </row>
    <row r="196" spans="1:10" s="781" customFormat="1">
      <c r="A196" s="143"/>
      <c r="B196" s="786" t="str">
        <f>IF('Input-IS Y2'!B196="","",'Input-IS Y2'!B196)</f>
        <v/>
      </c>
      <c r="C196" s="792">
        <f t="shared" si="39"/>
        <v>0</v>
      </c>
      <c r="D196" s="791"/>
      <c r="E196" s="791"/>
      <c r="F196" s="791"/>
      <c r="G196" s="791"/>
      <c r="H196" s="791"/>
      <c r="I196" s="791"/>
      <c r="J196" s="791"/>
    </row>
    <row r="197" spans="1:10" s="781" customFormat="1">
      <c r="A197" s="143"/>
      <c r="B197" s="786" t="str">
        <f>IF('Input-IS Y2'!B197="","",'Input-IS Y2'!B197)</f>
        <v/>
      </c>
      <c r="C197" s="792">
        <f t="shared" si="39"/>
        <v>0</v>
      </c>
      <c r="D197" s="791"/>
      <c r="E197" s="791"/>
      <c r="F197" s="791"/>
      <c r="G197" s="791"/>
      <c r="H197" s="791"/>
      <c r="I197" s="791"/>
      <c r="J197" s="791"/>
    </row>
    <row r="198" spans="1:10" s="781" customFormat="1">
      <c r="A198" s="143"/>
      <c r="B198" s="786" t="str">
        <f>IF('Input-IS Y2'!B198="","",'Input-IS Y2'!B198)</f>
        <v/>
      </c>
      <c r="C198" s="792">
        <f t="shared" si="39"/>
        <v>0</v>
      </c>
      <c r="D198" s="791"/>
      <c r="E198" s="791"/>
      <c r="F198" s="791"/>
      <c r="G198" s="791"/>
      <c r="H198" s="791"/>
      <c r="I198" s="791"/>
      <c r="J198" s="791"/>
    </row>
    <row r="199" spans="1:10" s="781" customFormat="1">
      <c r="A199" s="143"/>
      <c r="B199" s="786" t="str">
        <f>IF('Input-IS Y2'!B199="","",'Input-IS Y2'!B199)</f>
        <v/>
      </c>
      <c r="C199" s="792">
        <f t="shared" si="39"/>
        <v>0</v>
      </c>
      <c r="D199" s="791"/>
      <c r="E199" s="791"/>
      <c r="F199" s="791"/>
      <c r="G199" s="791"/>
      <c r="H199" s="791"/>
      <c r="I199" s="791"/>
      <c r="J199" s="791"/>
    </row>
    <row r="200" spans="1:10" s="781" customFormat="1">
      <c r="A200" s="143"/>
      <c r="B200" s="786" t="str">
        <f>IF('Input-IS Y2'!B200="","",'Input-IS Y2'!B200)</f>
        <v/>
      </c>
      <c r="C200" s="792">
        <f t="shared" si="39"/>
        <v>0</v>
      </c>
      <c r="D200" s="791"/>
      <c r="E200" s="791"/>
      <c r="F200" s="791"/>
      <c r="G200" s="791"/>
      <c r="H200" s="791"/>
      <c r="I200" s="791"/>
      <c r="J200" s="791"/>
    </row>
    <row r="201" spans="1:10" s="781" customFormat="1">
      <c r="A201" s="143"/>
      <c r="B201" s="786" t="str">
        <f>IF('Input-IS Y2'!B201="","",'Input-IS Y2'!B201)</f>
        <v/>
      </c>
      <c r="C201" s="792">
        <f t="shared" si="39"/>
        <v>0</v>
      </c>
      <c r="D201" s="791"/>
      <c r="E201" s="791"/>
      <c r="F201" s="791"/>
      <c r="G201" s="791"/>
      <c r="H201" s="791"/>
      <c r="I201" s="791"/>
      <c r="J201" s="791"/>
    </row>
    <row r="202" spans="1:10" s="781" customFormat="1">
      <c r="A202" s="143"/>
      <c r="B202" s="786" t="str">
        <f>IF('Input-IS Y2'!B202="","",'Input-IS Y2'!B202)</f>
        <v/>
      </c>
      <c r="C202" s="792">
        <f t="shared" si="39"/>
        <v>0</v>
      </c>
      <c r="D202" s="791"/>
      <c r="E202" s="791"/>
      <c r="F202" s="791"/>
      <c r="G202" s="791"/>
      <c r="H202" s="791"/>
      <c r="I202" s="791"/>
      <c r="J202" s="791"/>
    </row>
    <row r="203" spans="1:10" s="781" customFormat="1">
      <c r="A203" s="143"/>
      <c r="B203" s="786" t="str">
        <f>IF('Input-IS Y2'!B203="","",'Input-IS Y2'!B203)</f>
        <v/>
      </c>
      <c r="C203" s="792">
        <f t="shared" si="39"/>
        <v>0</v>
      </c>
      <c r="D203" s="799"/>
      <c r="E203" s="799"/>
      <c r="F203" s="799"/>
      <c r="G203" s="799"/>
      <c r="H203" s="799"/>
      <c r="I203" s="799"/>
      <c r="J203" s="799"/>
    </row>
    <row r="204" spans="1:10">
      <c r="B204" s="313" t="str">
        <f>IF('Input-IS Y2'!B204="","",'Input-IS Y2'!B204)</f>
        <v/>
      </c>
      <c r="C204" s="792">
        <f t="shared" si="39"/>
        <v>0</v>
      </c>
      <c r="D204" s="588"/>
      <c r="E204" s="588"/>
      <c r="F204" s="588"/>
      <c r="G204" s="588"/>
      <c r="H204" s="588"/>
      <c r="I204" s="588"/>
      <c r="J204" s="588"/>
    </row>
    <row r="205" spans="1:10" s="20" customFormat="1">
      <c r="A205" s="143"/>
      <c r="B205" s="411" t="s">
        <v>217</v>
      </c>
      <c r="C205" s="603">
        <f>SUM(C206:C255)</f>
        <v>0</v>
      </c>
      <c r="D205" s="603">
        <f t="shared" ref="D205:J205" si="40">SUM(D206:D255)</f>
        <v>0</v>
      </c>
      <c r="E205" s="603">
        <f t="shared" si="40"/>
        <v>0</v>
      </c>
      <c r="F205" s="603">
        <f t="shared" si="40"/>
        <v>0</v>
      </c>
      <c r="G205" s="603">
        <f t="shared" si="40"/>
        <v>0</v>
      </c>
      <c r="H205" s="603">
        <f t="shared" si="40"/>
        <v>0</v>
      </c>
      <c r="I205" s="603">
        <f t="shared" si="40"/>
        <v>0</v>
      </c>
      <c r="J205" s="603">
        <f t="shared" si="40"/>
        <v>0</v>
      </c>
    </row>
    <row r="206" spans="1:10" s="20" customFormat="1">
      <c r="A206" s="143"/>
      <c r="B206" s="842" t="str">
        <f>IF(Setup!C44="","",Setup!C44)</f>
        <v>Salaries &amp; Benefits</v>
      </c>
      <c r="C206" s="567"/>
      <c r="D206" s="800" t="str">
        <f>IF(ISERROR(D$19*$C206),"",(D$19*$C206))</f>
        <v/>
      </c>
      <c r="E206" s="800" t="str">
        <f t="shared" ref="E206:J206" si="41">IF(ISERROR(E$19*$C206),"",(E$19*$C206))</f>
        <v/>
      </c>
      <c r="F206" s="800" t="str">
        <f t="shared" si="41"/>
        <v/>
      </c>
      <c r="G206" s="800" t="str">
        <f t="shared" si="41"/>
        <v/>
      </c>
      <c r="H206" s="800">
        <f t="shared" si="41"/>
        <v>0</v>
      </c>
      <c r="I206" s="800">
        <f t="shared" si="41"/>
        <v>0</v>
      </c>
      <c r="J206" s="800">
        <f t="shared" si="41"/>
        <v>0</v>
      </c>
    </row>
    <row r="207" spans="1:10" s="20" customFormat="1">
      <c r="A207" s="143"/>
      <c r="B207" s="842" t="str">
        <f>IF(Setup!C45="","",Setup!C45)</f>
        <v>Rent</v>
      </c>
      <c r="C207" s="567"/>
      <c r="D207" s="800" t="str">
        <f t="shared" ref="D207:J253" si="42">IF(ISERROR(D$19*$C207),"",(D$19*$C207))</f>
        <v/>
      </c>
      <c r="E207" s="800" t="str">
        <f t="shared" si="42"/>
        <v/>
      </c>
      <c r="F207" s="800" t="str">
        <f t="shared" si="42"/>
        <v/>
      </c>
      <c r="G207" s="800" t="str">
        <f t="shared" si="42"/>
        <v/>
      </c>
      <c r="H207" s="800">
        <f t="shared" si="42"/>
        <v>0</v>
      </c>
      <c r="I207" s="800">
        <f t="shared" si="42"/>
        <v>0</v>
      </c>
      <c r="J207" s="800">
        <f t="shared" si="42"/>
        <v>0</v>
      </c>
    </row>
    <row r="208" spans="1:10" s="20" customFormat="1">
      <c r="A208" s="143"/>
      <c r="B208" s="842" t="str">
        <f>IF(Setup!C46="","",Setup!C46)</f>
        <v>Utilities</v>
      </c>
      <c r="C208" s="567"/>
      <c r="D208" s="800" t="str">
        <f t="shared" si="42"/>
        <v/>
      </c>
      <c r="E208" s="800" t="str">
        <f t="shared" si="42"/>
        <v/>
      </c>
      <c r="F208" s="800" t="str">
        <f t="shared" si="42"/>
        <v/>
      </c>
      <c r="G208" s="800" t="str">
        <f t="shared" si="42"/>
        <v/>
      </c>
      <c r="H208" s="800">
        <f t="shared" si="42"/>
        <v>0</v>
      </c>
      <c r="I208" s="800">
        <f t="shared" si="42"/>
        <v>0</v>
      </c>
      <c r="J208" s="800">
        <f t="shared" si="42"/>
        <v>0</v>
      </c>
    </row>
    <row r="209" spans="1:10" s="20" customFormat="1">
      <c r="A209" s="143"/>
      <c r="B209" s="842" t="str">
        <f>IF(Setup!C47="","",Setup!C47)</f>
        <v>Communication</v>
      </c>
      <c r="C209" s="567"/>
      <c r="D209" s="800" t="str">
        <f t="shared" si="42"/>
        <v/>
      </c>
      <c r="E209" s="800" t="str">
        <f t="shared" si="42"/>
        <v/>
      </c>
      <c r="F209" s="800" t="str">
        <f t="shared" si="42"/>
        <v/>
      </c>
      <c r="G209" s="800" t="str">
        <f t="shared" si="42"/>
        <v/>
      </c>
      <c r="H209" s="800">
        <f t="shared" si="42"/>
        <v>0</v>
      </c>
      <c r="I209" s="800">
        <f t="shared" si="42"/>
        <v>0</v>
      </c>
      <c r="J209" s="800">
        <f t="shared" si="42"/>
        <v>0</v>
      </c>
    </row>
    <row r="210" spans="1:10" s="20" customFormat="1">
      <c r="A210" s="143"/>
      <c r="B210" s="842" t="str">
        <f>IF(Setup!C48="","",Setup!C48)</f>
        <v>Supplies and Other Office Expenses</v>
      </c>
      <c r="C210" s="567"/>
      <c r="D210" s="800" t="str">
        <f t="shared" si="42"/>
        <v/>
      </c>
      <c r="E210" s="800" t="str">
        <f t="shared" si="42"/>
        <v/>
      </c>
      <c r="F210" s="800" t="str">
        <f t="shared" si="42"/>
        <v/>
      </c>
      <c r="G210" s="800" t="str">
        <f t="shared" si="42"/>
        <v/>
      </c>
      <c r="H210" s="800">
        <f t="shared" si="42"/>
        <v>0</v>
      </c>
      <c r="I210" s="800">
        <f t="shared" si="42"/>
        <v>0</v>
      </c>
      <c r="J210" s="800">
        <f t="shared" si="42"/>
        <v>0</v>
      </c>
    </row>
    <row r="211" spans="1:10" s="20" customFormat="1">
      <c r="A211" s="143"/>
      <c r="B211" s="842" t="str">
        <f>IF(Setup!C49="","",Setup!C49)</f>
        <v>Travel</v>
      </c>
      <c r="C211" s="567"/>
      <c r="D211" s="800" t="str">
        <f t="shared" si="42"/>
        <v/>
      </c>
      <c r="E211" s="800" t="str">
        <f t="shared" si="42"/>
        <v/>
      </c>
      <c r="F211" s="800" t="str">
        <f t="shared" si="42"/>
        <v/>
      </c>
      <c r="G211" s="800" t="str">
        <f t="shared" si="42"/>
        <v/>
      </c>
      <c r="H211" s="800">
        <f t="shared" si="42"/>
        <v>0</v>
      </c>
      <c r="I211" s="800">
        <f t="shared" si="42"/>
        <v>0</v>
      </c>
      <c r="J211" s="800">
        <f t="shared" si="42"/>
        <v>0</v>
      </c>
    </row>
    <row r="212" spans="1:10" s="20" customFormat="1">
      <c r="A212" s="143"/>
      <c r="B212" s="842" t="str">
        <f>IF(Setup!C50="","",Setup!C50)</f>
        <v>Insurance</v>
      </c>
      <c r="C212" s="567"/>
      <c r="D212" s="800" t="str">
        <f t="shared" si="42"/>
        <v/>
      </c>
      <c r="E212" s="800" t="str">
        <f t="shared" si="42"/>
        <v/>
      </c>
      <c r="F212" s="800" t="str">
        <f t="shared" si="42"/>
        <v/>
      </c>
      <c r="G212" s="800" t="str">
        <f t="shared" si="42"/>
        <v/>
      </c>
      <c r="H212" s="800">
        <f t="shared" si="42"/>
        <v>0</v>
      </c>
      <c r="I212" s="800">
        <f t="shared" si="42"/>
        <v>0</v>
      </c>
      <c r="J212" s="800">
        <f t="shared" si="42"/>
        <v>0</v>
      </c>
    </row>
    <row r="213" spans="1:10" s="20" customFormat="1">
      <c r="A213" s="143"/>
      <c r="B213" s="842" t="str">
        <f>IF(Setup!C51="","",Setup!C51)</f>
        <v>Board Meetings</v>
      </c>
      <c r="C213" s="567"/>
      <c r="D213" s="800" t="str">
        <f t="shared" si="42"/>
        <v/>
      </c>
      <c r="E213" s="800" t="str">
        <f t="shared" si="42"/>
        <v/>
      </c>
      <c r="F213" s="800" t="str">
        <f t="shared" si="42"/>
        <v/>
      </c>
      <c r="G213" s="800" t="str">
        <f t="shared" si="42"/>
        <v/>
      </c>
      <c r="H213" s="800">
        <f t="shared" si="42"/>
        <v>0</v>
      </c>
      <c r="I213" s="800">
        <f t="shared" si="42"/>
        <v>0</v>
      </c>
      <c r="J213" s="800">
        <f t="shared" si="42"/>
        <v>0</v>
      </c>
    </row>
    <row r="214" spans="1:10" s="20" customFormat="1">
      <c r="A214" s="143"/>
      <c r="B214" s="842" t="str">
        <f>IF(Setup!C52="","",Setup!C52)</f>
        <v>Equipment</v>
      </c>
      <c r="C214" s="567"/>
      <c r="D214" s="800" t="str">
        <f t="shared" si="42"/>
        <v/>
      </c>
      <c r="E214" s="800" t="str">
        <f t="shared" si="42"/>
        <v/>
      </c>
      <c r="F214" s="800" t="str">
        <f t="shared" si="42"/>
        <v/>
      </c>
      <c r="G214" s="800" t="str">
        <f t="shared" si="42"/>
        <v/>
      </c>
      <c r="H214" s="800">
        <f t="shared" si="42"/>
        <v>0</v>
      </c>
      <c r="I214" s="800">
        <f t="shared" si="42"/>
        <v>0</v>
      </c>
      <c r="J214" s="800">
        <f t="shared" si="42"/>
        <v>0</v>
      </c>
    </row>
    <row r="215" spans="1:10" s="783" customFormat="1">
      <c r="A215" s="143"/>
      <c r="B215" s="842" t="str">
        <f>IF(Setup!C53="","",Setup!C53)</f>
        <v/>
      </c>
      <c r="C215" s="791"/>
      <c r="D215" s="800" t="str">
        <f>IF(ISERROR(D$19*$C215),"",(D$19*$C215))</f>
        <v/>
      </c>
      <c r="E215" s="800" t="str">
        <f t="shared" si="42"/>
        <v/>
      </c>
      <c r="F215" s="800" t="str">
        <f t="shared" si="42"/>
        <v/>
      </c>
      <c r="G215" s="800" t="str">
        <f t="shared" si="42"/>
        <v/>
      </c>
      <c r="H215" s="800">
        <f t="shared" si="42"/>
        <v>0</v>
      </c>
      <c r="I215" s="800">
        <f t="shared" si="42"/>
        <v>0</v>
      </c>
      <c r="J215" s="800">
        <f t="shared" si="42"/>
        <v>0</v>
      </c>
    </row>
    <row r="216" spans="1:10" s="783" customFormat="1">
      <c r="A216" s="143"/>
      <c r="B216" s="842" t="str">
        <f>IF(Setup!C54="","",Setup!C54)</f>
        <v/>
      </c>
      <c r="C216" s="791"/>
      <c r="D216" s="800" t="str">
        <f t="shared" si="42"/>
        <v/>
      </c>
      <c r="E216" s="800" t="str">
        <f t="shared" si="42"/>
        <v/>
      </c>
      <c r="F216" s="800" t="str">
        <f t="shared" si="42"/>
        <v/>
      </c>
      <c r="G216" s="800" t="str">
        <f t="shared" si="42"/>
        <v/>
      </c>
      <c r="H216" s="800">
        <f t="shared" si="42"/>
        <v>0</v>
      </c>
      <c r="I216" s="800">
        <f t="shared" si="42"/>
        <v>0</v>
      </c>
      <c r="J216" s="800">
        <f t="shared" si="42"/>
        <v>0</v>
      </c>
    </row>
    <row r="217" spans="1:10" s="783" customFormat="1">
      <c r="A217" s="143"/>
      <c r="B217" s="842" t="str">
        <f>IF(Setup!C55="","",Setup!C55)</f>
        <v/>
      </c>
      <c r="C217" s="791"/>
      <c r="D217" s="800" t="str">
        <f t="shared" si="42"/>
        <v/>
      </c>
      <c r="E217" s="800" t="str">
        <f t="shared" si="42"/>
        <v/>
      </c>
      <c r="F217" s="800" t="str">
        <f t="shared" si="42"/>
        <v/>
      </c>
      <c r="G217" s="800" t="str">
        <f t="shared" si="42"/>
        <v/>
      </c>
      <c r="H217" s="800">
        <f t="shared" si="42"/>
        <v>0</v>
      </c>
      <c r="I217" s="800">
        <f t="shared" si="42"/>
        <v>0</v>
      </c>
      <c r="J217" s="800">
        <f t="shared" si="42"/>
        <v>0</v>
      </c>
    </row>
    <row r="218" spans="1:10" s="783" customFormat="1">
      <c r="A218" s="143"/>
      <c r="B218" s="842" t="str">
        <f>IF(Setup!C56="","",Setup!C56)</f>
        <v/>
      </c>
      <c r="C218" s="791"/>
      <c r="D218" s="800" t="str">
        <f t="shared" si="42"/>
        <v/>
      </c>
      <c r="E218" s="800" t="str">
        <f t="shared" si="42"/>
        <v/>
      </c>
      <c r="F218" s="800" t="str">
        <f t="shared" si="42"/>
        <v/>
      </c>
      <c r="G218" s="800" t="str">
        <f t="shared" si="42"/>
        <v/>
      </c>
      <c r="H218" s="800">
        <f t="shared" si="42"/>
        <v>0</v>
      </c>
      <c r="I218" s="800">
        <f t="shared" si="42"/>
        <v>0</v>
      </c>
      <c r="J218" s="800">
        <f t="shared" si="42"/>
        <v>0</v>
      </c>
    </row>
    <row r="219" spans="1:10" s="783" customFormat="1">
      <c r="A219" s="143"/>
      <c r="B219" s="842" t="str">
        <f>IF(Setup!C57="","",Setup!C57)</f>
        <v/>
      </c>
      <c r="C219" s="791"/>
      <c r="D219" s="800" t="str">
        <f t="shared" si="42"/>
        <v/>
      </c>
      <c r="E219" s="800" t="str">
        <f t="shared" si="42"/>
        <v/>
      </c>
      <c r="F219" s="800" t="str">
        <f t="shared" si="42"/>
        <v/>
      </c>
      <c r="G219" s="800" t="str">
        <f t="shared" si="42"/>
        <v/>
      </c>
      <c r="H219" s="800">
        <f t="shared" si="42"/>
        <v>0</v>
      </c>
      <c r="I219" s="800">
        <f t="shared" si="42"/>
        <v>0</v>
      </c>
      <c r="J219" s="800">
        <f t="shared" si="42"/>
        <v>0</v>
      </c>
    </row>
    <row r="220" spans="1:10" s="783" customFormat="1">
      <c r="A220" s="143"/>
      <c r="B220" s="842" t="str">
        <f>IF(Setup!C58="","",Setup!C58)</f>
        <v/>
      </c>
      <c r="C220" s="791"/>
      <c r="D220" s="800" t="str">
        <f t="shared" si="42"/>
        <v/>
      </c>
      <c r="E220" s="800" t="str">
        <f t="shared" si="42"/>
        <v/>
      </c>
      <c r="F220" s="800" t="str">
        <f t="shared" si="42"/>
        <v/>
      </c>
      <c r="G220" s="800" t="str">
        <f t="shared" si="42"/>
        <v/>
      </c>
      <c r="H220" s="800">
        <f t="shared" si="42"/>
        <v>0</v>
      </c>
      <c r="I220" s="800">
        <f t="shared" si="42"/>
        <v>0</v>
      </c>
      <c r="J220" s="800">
        <f t="shared" si="42"/>
        <v>0</v>
      </c>
    </row>
    <row r="221" spans="1:10" s="783" customFormat="1">
      <c r="A221" s="143"/>
      <c r="B221" s="842" t="str">
        <f>IF(Setup!C59="","",Setup!C59)</f>
        <v/>
      </c>
      <c r="C221" s="791"/>
      <c r="D221" s="800" t="str">
        <f t="shared" si="42"/>
        <v/>
      </c>
      <c r="E221" s="800" t="str">
        <f t="shared" si="42"/>
        <v/>
      </c>
      <c r="F221" s="800" t="str">
        <f t="shared" si="42"/>
        <v/>
      </c>
      <c r="G221" s="800" t="str">
        <f t="shared" si="42"/>
        <v/>
      </c>
      <c r="H221" s="800">
        <f t="shared" si="42"/>
        <v>0</v>
      </c>
      <c r="I221" s="800">
        <f t="shared" si="42"/>
        <v>0</v>
      </c>
      <c r="J221" s="800">
        <f t="shared" si="42"/>
        <v>0</v>
      </c>
    </row>
    <row r="222" spans="1:10" s="783" customFormat="1">
      <c r="A222" s="143"/>
      <c r="B222" s="842" t="str">
        <f>IF(Setup!C60="","",Setup!C60)</f>
        <v/>
      </c>
      <c r="C222" s="791"/>
      <c r="D222" s="800" t="str">
        <f t="shared" si="42"/>
        <v/>
      </c>
      <c r="E222" s="800" t="str">
        <f t="shared" si="42"/>
        <v/>
      </c>
      <c r="F222" s="800" t="str">
        <f t="shared" si="42"/>
        <v/>
      </c>
      <c r="G222" s="800" t="str">
        <f t="shared" si="42"/>
        <v/>
      </c>
      <c r="H222" s="800">
        <f t="shared" si="42"/>
        <v>0</v>
      </c>
      <c r="I222" s="800">
        <f t="shared" si="42"/>
        <v>0</v>
      </c>
      <c r="J222" s="800">
        <f t="shared" si="42"/>
        <v>0</v>
      </c>
    </row>
    <row r="223" spans="1:10" s="783" customFormat="1">
      <c r="A223" s="143"/>
      <c r="B223" s="842" t="str">
        <f>IF(Setup!C61="","",Setup!C61)</f>
        <v/>
      </c>
      <c r="C223" s="791"/>
      <c r="D223" s="800" t="str">
        <f t="shared" si="42"/>
        <v/>
      </c>
      <c r="E223" s="800" t="str">
        <f t="shared" si="42"/>
        <v/>
      </c>
      <c r="F223" s="800" t="str">
        <f t="shared" si="42"/>
        <v/>
      </c>
      <c r="G223" s="800" t="str">
        <f t="shared" si="42"/>
        <v/>
      </c>
      <c r="H223" s="800">
        <f t="shared" si="42"/>
        <v>0</v>
      </c>
      <c r="I223" s="800">
        <f t="shared" si="42"/>
        <v>0</v>
      </c>
      <c r="J223" s="800">
        <f t="shared" si="42"/>
        <v>0</v>
      </c>
    </row>
    <row r="224" spans="1:10" s="783" customFormat="1">
      <c r="A224" s="143"/>
      <c r="B224" s="842" t="str">
        <f>IF(Setup!C62="","",Setup!C62)</f>
        <v/>
      </c>
      <c r="C224" s="791"/>
      <c r="D224" s="800" t="str">
        <f>IF(ISERROR(D$19*$C224),"",(D$19*$C224))</f>
        <v/>
      </c>
      <c r="E224" s="800" t="str">
        <f t="shared" si="42"/>
        <v/>
      </c>
      <c r="F224" s="800" t="str">
        <f t="shared" si="42"/>
        <v/>
      </c>
      <c r="G224" s="800" t="str">
        <f t="shared" si="42"/>
        <v/>
      </c>
      <c r="H224" s="800">
        <f t="shared" si="42"/>
        <v>0</v>
      </c>
      <c r="I224" s="800">
        <f t="shared" si="42"/>
        <v>0</v>
      </c>
      <c r="J224" s="800">
        <f t="shared" si="42"/>
        <v>0</v>
      </c>
    </row>
    <row r="225" spans="1:10" s="783" customFormat="1">
      <c r="A225" s="143"/>
      <c r="B225" s="842" t="str">
        <f>IF(Setup!C63="","",Setup!C63)</f>
        <v/>
      </c>
      <c r="C225" s="791"/>
      <c r="D225" s="800" t="str">
        <f t="shared" si="42"/>
        <v/>
      </c>
      <c r="E225" s="800" t="str">
        <f t="shared" si="42"/>
        <v/>
      </c>
      <c r="F225" s="800" t="str">
        <f t="shared" si="42"/>
        <v/>
      </c>
      <c r="G225" s="800" t="str">
        <f t="shared" si="42"/>
        <v/>
      </c>
      <c r="H225" s="800">
        <f t="shared" si="42"/>
        <v>0</v>
      </c>
      <c r="I225" s="800">
        <f t="shared" si="42"/>
        <v>0</v>
      </c>
      <c r="J225" s="800">
        <f t="shared" si="42"/>
        <v>0</v>
      </c>
    </row>
    <row r="226" spans="1:10" s="783" customFormat="1">
      <c r="A226" s="143"/>
      <c r="B226" s="842" t="str">
        <f>IF(Setup!C64="","",Setup!C64)</f>
        <v/>
      </c>
      <c r="C226" s="791"/>
      <c r="D226" s="800" t="str">
        <f t="shared" si="42"/>
        <v/>
      </c>
      <c r="E226" s="800" t="str">
        <f t="shared" si="42"/>
        <v/>
      </c>
      <c r="F226" s="800" t="str">
        <f t="shared" si="42"/>
        <v/>
      </c>
      <c r="G226" s="800" t="str">
        <f t="shared" si="42"/>
        <v/>
      </c>
      <c r="H226" s="800">
        <f t="shared" si="42"/>
        <v>0</v>
      </c>
      <c r="I226" s="800">
        <f t="shared" si="42"/>
        <v>0</v>
      </c>
      <c r="J226" s="800">
        <f t="shared" si="42"/>
        <v>0</v>
      </c>
    </row>
    <row r="227" spans="1:10" s="783" customFormat="1">
      <c r="A227" s="143"/>
      <c r="B227" s="842" t="str">
        <f>IF(Setup!C65="","",Setup!C65)</f>
        <v/>
      </c>
      <c r="C227" s="791"/>
      <c r="D227" s="800" t="str">
        <f t="shared" si="42"/>
        <v/>
      </c>
      <c r="E227" s="800" t="str">
        <f t="shared" si="42"/>
        <v/>
      </c>
      <c r="F227" s="800" t="str">
        <f t="shared" si="42"/>
        <v/>
      </c>
      <c r="G227" s="800" t="str">
        <f t="shared" si="42"/>
        <v/>
      </c>
      <c r="H227" s="800">
        <f t="shared" si="42"/>
        <v>0</v>
      </c>
      <c r="I227" s="800">
        <f t="shared" si="42"/>
        <v>0</v>
      </c>
      <c r="J227" s="800">
        <f t="shared" si="42"/>
        <v>0</v>
      </c>
    </row>
    <row r="228" spans="1:10" s="783" customFormat="1">
      <c r="A228" s="143"/>
      <c r="B228" s="842" t="str">
        <f>IF(Setup!C66="","",Setup!C66)</f>
        <v/>
      </c>
      <c r="C228" s="791"/>
      <c r="D228" s="800" t="str">
        <f t="shared" si="42"/>
        <v/>
      </c>
      <c r="E228" s="800" t="str">
        <f t="shared" si="42"/>
        <v/>
      </c>
      <c r="F228" s="800" t="str">
        <f t="shared" si="42"/>
        <v/>
      </c>
      <c r="G228" s="800" t="str">
        <f t="shared" si="42"/>
        <v/>
      </c>
      <c r="H228" s="800">
        <f t="shared" si="42"/>
        <v>0</v>
      </c>
      <c r="I228" s="800">
        <f t="shared" si="42"/>
        <v>0</v>
      </c>
      <c r="J228" s="800">
        <f t="shared" si="42"/>
        <v>0</v>
      </c>
    </row>
    <row r="229" spans="1:10" s="783" customFormat="1">
      <c r="A229" s="143"/>
      <c r="B229" s="842" t="str">
        <f>IF(Setup!C67="","",Setup!C67)</f>
        <v/>
      </c>
      <c r="C229" s="791"/>
      <c r="D229" s="800" t="str">
        <f t="shared" si="42"/>
        <v/>
      </c>
      <c r="E229" s="800" t="str">
        <f t="shared" si="42"/>
        <v/>
      </c>
      <c r="F229" s="800" t="str">
        <f t="shared" si="42"/>
        <v/>
      </c>
      <c r="G229" s="800" t="str">
        <f t="shared" si="42"/>
        <v/>
      </c>
      <c r="H229" s="800">
        <f t="shared" si="42"/>
        <v>0</v>
      </c>
      <c r="I229" s="800">
        <f t="shared" si="42"/>
        <v>0</v>
      </c>
      <c r="J229" s="800">
        <f t="shared" si="42"/>
        <v>0</v>
      </c>
    </row>
    <row r="230" spans="1:10" s="783" customFormat="1">
      <c r="A230" s="143"/>
      <c r="B230" s="842" t="str">
        <f>IF(Setup!C68="","",Setup!C68)</f>
        <v/>
      </c>
      <c r="C230" s="791"/>
      <c r="D230" s="800" t="str">
        <f t="shared" si="42"/>
        <v/>
      </c>
      <c r="E230" s="800" t="str">
        <f t="shared" si="42"/>
        <v/>
      </c>
      <c r="F230" s="800" t="str">
        <f t="shared" si="42"/>
        <v/>
      </c>
      <c r="G230" s="800" t="str">
        <f t="shared" si="42"/>
        <v/>
      </c>
      <c r="H230" s="800">
        <f t="shared" si="42"/>
        <v>0</v>
      </c>
      <c r="I230" s="800">
        <f t="shared" si="42"/>
        <v>0</v>
      </c>
      <c r="J230" s="800">
        <f t="shared" si="42"/>
        <v>0</v>
      </c>
    </row>
    <row r="231" spans="1:10" s="783" customFormat="1">
      <c r="A231" s="143"/>
      <c r="B231" s="842" t="str">
        <f>IF(Setup!C69="","",Setup!C69)</f>
        <v/>
      </c>
      <c r="C231" s="791"/>
      <c r="D231" s="800" t="str">
        <f t="shared" si="42"/>
        <v/>
      </c>
      <c r="E231" s="800" t="str">
        <f t="shared" si="42"/>
        <v/>
      </c>
      <c r="F231" s="800" t="str">
        <f t="shared" si="42"/>
        <v/>
      </c>
      <c r="G231" s="800" t="str">
        <f t="shared" si="42"/>
        <v/>
      </c>
      <c r="H231" s="800">
        <f t="shared" si="42"/>
        <v>0</v>
      </c>
      <c r="I231" s="800">
        <f t="shared" si="42"/>
        <v>0</v>
      </c>
      <c r="J231" s="800">
        <f t="shared" si="42"/>
        <v>0</v>
      </c>
    </row>
    <row r="232" spans="1:10" s="783" customFormat="1">
      <c r="A232" s="143"/>
      <c r="B232" s="842" t="str">
        <f>IF(Setup!C70="","",Setup!C70)</f>
        <v/>
      </c>
      <c r="C232" s="791"/>
      <c r="D232" s="800" t="str">
        <f t="shared" si="42"/>
        <v/>
      </c>
      <c r="E232" s="800" t="str">
        <f t="shared" si="42"/>
        <v/>
      </c>
      <c r="F232" s="800" t="str">
        <f t="shared" si="42"/>
        <v/>
      </c>
      <c r="G232" s="800" t="str">
        <f t="shared" si="42"/>
        <v/>
      </c>
      <c r="H232" s="800">
        <f t="shared" si="42"/>
        <v>0</v>
      </c>
      <c r="I232" s="800">
        <f t="shared" si="42"/>
        <v>0</v>
      </c>
      <c r="J232" s="800">
        <f t="shared" si="42"/>
        <v>0</v>
      </c>
    </row>
    <row r="233" spans="1:10" s="783" customFormat="1">
      <c r="A233" s="143"/>
      <c r="B233" s="842" t="str">
        <f>IF(Setup!C71="","",Setup!C71)</f>
        <v/>
      </c>
      <c r="C233" s="791"/>
      <c r="D233" s="800" t="str">
        <f>IF(ISERROR(D$19*$C233),"",(D$19*$C233))</f>
        <v/>
      </c>
      <c r="E233" s="800" t="str">
        <f t="shared" si="42"/>
        <v/>
      </c>
      <c r="F233" s="800" t="str">
        <f t="shared" si="42"/>
        <v/>
      </c>
      <c r="G233" s="800" t="str">
        <f t="shared" si="42"/>
        <v/>
      </c>
      <c r="H233" s="800">
        <f t="shared" si="42"/>
        <v>0</v>
      </c>
      <c r="I233" s="800">
        <f t="shared" si="42"/>
        <v>0</v>
      </c>
      <c r="J233" s="800">
        <f t="shared" si="42"/>
        <v>0</v>
      </c>
    </row>
    <row r="234" spans="1:10" s="783" customFormat="1">
      <c r="A234" s="143"/>
      <c r="B234" s="842" t="str">
        <f>IF(Setup!C72="","",Setup!C72)</f>
        <v/>
      </c>
      <c r="C234" s="791"/>
      <c r="D234" s="800" t="str">
        <f t="shared" si="42"/>
        <v/>
      </c>
      <c r="E234" s="800" t="str">
        <f t="shared" si="42"/>
        <v/>
      </c>
      <c r="F234" s="800" t="str">
        <f t="shared" si="42"/>
        <v/>
      </c>
      <c r="G234" s="800" t="str">
        <f t="shared" si="42"/>
        <v/>
      </c>
      <c r="H234" s="800">
        <f t="shared" si="42"/>
        <v>0</v>
      </c>
      <c r="I234" s="800">
        <f t="shared" si="42"/>
        <v>0</v>
      </c>
      <c r="J234" s="800">
        <f t="shared" si="42"/>
        <v>0</v>
      </c>
    </row>
    <row r="235" spans="1:10" s="783" customFormat="1">
      <c r="A235" s="143"/>
      <c r="B235" s="842" t="str">
        <f>IF(Setup!C73="","",Setup!C73)</f>
        <v/>
      </c>
      <c r="C235" s="791"/>
      <c r="D235" s="800" t="str">
        <f t="shared" si="42"/>
        <v/>
      </c>
      <c r="E235" s="800" t="str">
        <f t="shared" si="42"/>
        <v/>
      </c>
      <c r="F235" s="800" t="str">
        <f t="shared" si="42"/>
        <v/>
      </c>
      <c r="G235" s="800" t="str">
        <f t="shared" si="42"/>
        <v/>
      </c>
      <c r="H235" s="800">
        <f t="shared" si="42"/>
        <v>0</v>
      </c>
      <c r="I235" s="800">
        <f t="shared" si="42"/>
        <v>0</v>
      </c>
      <c r="J235" s="800">
        <f t="shared" si="42"/>
        <v>0</v>
      </c>
    </row>
    <row r="236" spans="1:10" s="783" customFormat="1">
      <c r="A236" s="143"/>
      <c r="B236" s="842" t="str">
        <f>IF(Setup!C74="","",Setup!C74)</f>
        <v/>
      </c>
      <c r="C236" s="791"/>
      <c r="D236" s="800" t="str">
        <f t="shared" si="42"/>
        <v/>
      </c>
      <c r="E236" s="800" t="str">
        <f t="shared" si="42"/>
        <v/>
      </c>
      <c r="F236" s="800" t="str">
        <f t="shared" si="42"/>
        <v/>
      </c>
      <c r="G236" s="800" t="str">
        <f t="shared" si="42"/>
        <v/>
      </c>
      <c r="H236" s="800">
        <f t="shared" si="42"/>
        <v>0</v>
      </c>
      <c r="I236" s="800">
        <f t="shared" si="42"/>
        <v>0</v>
      </c>
      <c r="J236" s="800">
        <f t="shared" si="42"/>
        <v>0</v>
      </c>
    </row>
    <row r="237" spans="1:10" s="783" customFormat="1">
      <c r="A237" s="143"/>
      <c r="B237" s="842" t="str">
        <f>IF(Setup!C75="","",Setup!C75)</f>
        <v/>
      </c>
      <c r="C237" s="791"/>
      <c r="D237" s="800" t="str">
        <f t="shared" si="42"/>
        <v/>
      </c>
      <c r="E237" s="800" t="str">
        <f t="shared" si="42"/>
        <v/>
      </c>
      <c r="F237" s="800" t="str">
        <f t="shared" si="42"/>
        <v/>
      </c>
      <c r="G237" s="800" t="str">
        <f t="shared" si="42"/>
        <v/>
      </c>
      <c r="H237" s="800">
        <f t="shared" si="42"/>
        <v>0</v>
      </c>
      <c r="I237" s="800">
        <f t="shared" si="42"/>
        <v>0</v>
      </c>
      <c r="J237" s="800">
        <f t="shared" si="42"/>
        <v>0</v>
      </c>
    </row>
    <row r="238" spans="1:10" s="783" customFormat="1">
      <c r="A238" s="143"/>
      <c r="B238" s="842" t="str">
        <f>IF(Setup!C76="","",Setup!C76)</f>
        <v/>
      </c>
      <c r="C238" s="791"/>
      <c r="D238" s="800" t="str">
        <f t="shared" si="42"/>
        <v/>
      </c>
      <c r="E238" s="800" t="str">
        <f t="shared" si="42"/>
        <v/>
      </c>
      <c r="F238" s="800" t="str">
        <f t="shared" si="42"/>
        <v/>
      </c>
      <c r="G238" s="800" t="str">
        <f t="shared" si="42"/>
        <v/>
      </c>
      <c r="H238" s="800">
        <f t="shared" si="42"/>
        <v>0</v>
      </c>
      <c r="I238" s="800">
        <f t="shared" si="42"/>
        <v>0</v>
      </c>
      <c r="J238" s="800">
        <f t="shared" si="42"/>
        <v>0</v>
      </c>
    </row>
    <row r="239" spans="1:10" s="783" customFormat="1">
      <c r="A239" s="143"/>
      <c r="B239" s="842" t="str">
        <f>IF(Setup!C77="","",Setup!C77)</f>
        <v/>
      </c>
      <c r="C239" s="791"/>
      <c r="D239" s="800" t="str">
        <f t="shared" si="42"/>
        <v/>
      </c>
      <c r="E239" s="800" t="str">
        <f t="shared" si="42"/>
        <v/>
      </c>
      <c r="F239" s="800" t="str">
        <f t="shared" si="42"/>
        <v/>
      </c>
      <c r="G239" s="800" t="str">
        <f t="shared" si="42"/>
        <v/>
      </c>
      <c r="H239" s="800">
        <f t="shared" si="42"/>
        <v>0</v>
      </c>
      <c r="I239" s="800">
        <f t="shared" si="42"/>
        <v>0</v>
      </c>
      <c r="J239" s="800">
        <f t="shared" ref="D239:J250" si="43">IF(ISERROR(J$19*$C239),"",(J$19*$C239))</f>
        <v>0</v>
      </c>
    </row>
    <row r="240" spans="1:10" s="783" customFormat="1">
      <c r="A240" s="143"/>
      <c r="B240" s="842" t="str">
        <f>IF(Setup!C78="","",Setup!C78)</f>
        <v/>
      </c>
      <c r="C240" s="791"/>
      <c r="D240" s="800" t="str">
        <f t="shared" si="43"/>
        <v/>
      </c>
      <c r="E240" s="800" t="str">
        <f t="shared" si="43"/>
        <v/>
      </c>
      <c r="F240" s="800" t="str">
        <f t="shared" si="43"/>
        <v/>
      </c>
      <c r="G240" s="800" t="str">
        <f t="shared" si="43"/>
        <v/>
      </c>
      <c r="H240" s="800">
        <f t="shared" si="43"/>
        <v>0</v>
      </c>
      <c r="I240" s="800">
        <f t="shared" si="43"/>
        <v>0</v>
      </c>
      <c r="J240" s="800">
        <f t="shared" si="43"/>
        <v>0</v>
      </c>
    </row>
    <row r="241" spans="1:10" s="783" customFormat="1">
      <c r="A241" s="143"/>
      <c r="B241" s="842" t="str">
        <f>IF(Setup!C79="","",Setup!C79)</f>
        <v/>
      </c>
      <c r="C241" s="791"/>
      <c r="D241" s="800" t="str">
        <f t="shared" si="43"/>
        <v/>
      </c>
      <c r="E241" s="800" t="str">
        <f t="shared" si="43"/>
        <v/>
      </c>
      <c r="F241" s="800" t="str">
        <f t="shared" si="43"/>
        <v/>
      </c>
      <c r="G241" s="800" t="str">
        <f t="shared" si="43"/>
        <v/>
      </c>
      <c r="H241" s="800">
        <f t="shared" si="43"/>
        <v>0</v>
      </c>
      <c r="I241" s="800">
        <f t="shared" si="43"/>
        <v>0</v>
      </c>
      <c r="J241" s="800">
        <f t="shared" si="43"/>
        <v>0</v>
      </c>
    </row>
    <row r="242" spans="1:10" s="783" customFormat="1">
      <c r="A242" s="143"/>
      <c r="B242" s="842" t="str">
        <f>IF(Setup!C80="","",Setup!C80)</f>
        <v/>
      </c>
      <c r="C242" s="791"/>
      <c r="D242" s="800" t="str">
        <f t="shared" si="43"/>
        <v/>
      </c>
      <c r="E242" s="800" t="str">
        <f t="shared" si="43"/>
        <v/>
      </c>
      <c r="F242" s="800" t="str">
        <f t="shared" si="43"/>
        <v/>
      </c>
      <c r="G242" s="800" t="str">
        <f t="shared" si="43"/>
        <v/>
      </c>
      <c r="H242" s="800">
        <f t="shared" si="43"/>
        <v>0</v>
      </c>
      <c r="I242" s="800">
        <f t="shared" si="43"/>
        <v>0</v>
      </c>
      <c r="J242" s="800">
        <f t="shared" si="43"/>
        <v>0</v>
      </c>
    </row>
    <row r="243" spans="1:10" s="783" customFormat="1">
      <c r="A243" s="143"/>
      <c r="B243" s="842" t="str">
        <f>IF(Setup!C81="","",Setup!C81)</f>
        <v/>
      </c>
      <c r="C243" s="791"/>
      <c r="D243" s="800" t="str">
        <f t="shared" si="43"/>
        <v/>
      </c>
      <c r="E243" s="800" t="str">
        <f t="shared" si="43"/>
        <v/>
      </c>
      <c r="F243" s="800" t="str">
        <f t="shared" si="43"/>
        <v/>
      </c>
      <c r="G243" s="800" t="str">
        <f t="shared" si="43"/>
        <v/>
      </c>
      <c r="H243" s="800">
        <f t="shared" si="43"/>
        <v>0</v>
      </c>
      <c r="I243" s="800">
        <f t="shared" si="43"/>
        <v>0</v>
      </c>
      <c r="J243" s="800">
        <f t="shared" si="43"/>
        <v>0</v>
      </c>
    </row>
    <row r="244" spans="1:10" s="783" customFormat="1">
      <c r="A244" s="143"/>
      <c r="B244" s="842" t="str">
        <f>IF(Setup!C82="","",Setup!C82)</f>
        <v/>
      </c>
      <c r="C244" s="791"/>
      <c r="D244" s="800" t="str">
        <f t="shared" si="43"/>
        <v/>
      </c>
      <c r="E244" s="800" t="str">
        <f t="shared" si="43"/>
        <v/>
      </c>
      <c r="F244" s="800" t="str">
        <f t="shared" si="43"/>
        <v/>
      </c>
      <c r="G244" s="800" t="str">
        <f t="shared" si="43"/>
        <v/>
      </c>
      <c r="H244" s="800">
        <f t="shared" si="43"/>
        <v>0</v>
      </c>
      <c r="I244" s="800">
        <f t="shared" si="43"/>
        <v>0</v>
      </c>
      <c r="J244" s="800">
        <f t="shared" si="43"/>
        <v>0</v>
      </c>
    </row>
    <row r="245" spans="1:10" s="783" customFormat="1">
      <c r="A245" s="143"/>
      <c r="B245" s="842" t="str">
        <f>IF(Setup!C83="","",Setup!C83)</f>
        <v/>
      </c>
      <c r="C245" s="791"/>
      <c r="D245" s="800" t="str">
        <f>IF(ISERROR(D$19*$C245),"",(D$19*$C245))</f>
        <v/>
      </c>
      <c r="E245" s="800" t="str">
        <f t="shared" si="43"/>
        <v/>
      </c>
      <c r="F245" s="800" t="str">
        <f t="shared" si="43"/>
        <v/>
      </c>
      <c r="G245" s="800" t="str">
        <f t="shared" si="43"/>
        <v/>
      </c>
      <c r="H245" s="800">
        <f t="shared" si="43"/>
        <v>0</v>
      </c>
      <c r="I245" s="800">
        <f t="shared" si="43"/>
        <v>0</v>
      </c>
      <c r="J245" s="800">
        <f t="shared" si="43"/>
        <v>0</v>
      </c>
    </row>
    <row r="246" spans="1:10" s="783" customFormat="1">
      <c r="A246" s="143"/>
      <c r="B246" s="842" t="str">
        <f>IF(Setup!C84="","",Setup!C84)</f>
        <v/>
      </c>
      <c r="C246" s="791"/>
      <c r="D246" s="800" t="str">
        <f t="shared" si="43"/>
        <v/>
      </c>
      <c r="E246" s="800" t="str">
        <f t="shared" si="43"/>
        <v/>
      </c>
      <c r="F246" s="800" t="str">
        <f t="shared" si="43"/>
        <v/>
      </c>
      <c r="G246" s="800" t="str">
        <f t="shared" si="43"/>
        <v/>
      </c>
      <c r="H246" s="800">
        <f t="shared" si="43"/>
        <v>0</v>
      </c>
      <c r="I246" s="800">
        <f t="shared" si="43"/>
        <v>0</v>
      </c>
      <c r="J246" s="800">
        <f t="shared" si="43"/>
        <v>0</v>
      </c>
    </row>
    <row r="247" spans="1:10" s="783" customFormat="1">
      <c r="A247" s="143"/>
      <c r="B247" s="842" t="str">
        <f>IF(Setup!C85="","",Setup!C85)</f>
        <v/>
      </c>
      <c r="C247" s="791"/>
      <c r="D247" s="800" t="str">
        <f t="shared" si="43"/>
        <v/>
      </c>
      <c r="E247" s="800" t="str">
        <f t="shared" si="43"/>
        <v/>
      </c>
      <c r="F247" s="800" t="str">
        <f t="shared" si="43"/>
        <v/>
      </c>
      <c r="G247" s="800" t="str">
        <f t="shared" si="43"/>
        <v/>
      </c>
      <c r="H247" s="800">
        <f t="shared" si="43"/>
        <v>0</v>
      </c>
      <c r="I247" s="800">
        <f t="shared" si="43"/>
        <v>0</v>
      </c>
      <c r="J247" s="800">
        <f t="shared" si="43"/>
        <v>0</v>
      </c>
    </row>
    <row r="248" spans="1:10" s="783" customFormat="1">
      <c r="A248" s="143"/>
      <c r="B248" s="842" t="str">
        <f>IF(Setup!C86="","",Setup!C86)</f>
        <v/>
      </c>
      <c r="C248" s="791"/>
      <c r="D248" s="800" t="str">
        <f t="shared" si="43"/>
        <v/>
      </c>
      <c r="E248" s="800" t="str">
        <f t="shared" si="43"/>
        <v/>
      </c>
      <c r="F248" s="800" t="str">
        <f t="shared" si="43"/>
        <v/>
      </c>
      <c r="G248" s="800" t="str">
        <f t="shared" si="43"/>
        <v/>
      </c>
      <c r="H248" s="800">
        <f t="shared" si="43"/>
        <v>0</v>
      </c>
      <c r="I248" s="800">
        <f t="shared" si="43"/>
        <v>0</v>
      </c>
      <c r="J248" s="800">
        <f t="shared" si="43"/>
        <v>0</v>
      </c>
    </row>
    <row r="249" spans="1:10" s="783" customFormat="1">
      <c r="A249" s="143"/>
      <c r="B249" s="842" t="str">
        <f>IF(Setup!C87="","",Setup!C87)</f>
        <v/>
      </c>
      <c r="C249" s="791"/>
      <c r="D249" s="800" t="str">
        <f t="shared" si="43"/>
        <v/>
      </c>
      <c r="E249" s="800" t="str">
        <f t="shared" si="43"/>
        <v/>
      </c>
      <c r="F249" s="800" t="str">
        <f t="shared" si="43"/>
        <v/>
      </c>
      <c r="G249" s="800" t="str">
        <f t="shared" si="43"/>
        <v/>
      </c>
      <c r="H249" s="800">
        <f t="shared" si="43"/>
        <v>0</v>
      </c>
      <c r="I249" s="800">
        <f t="shared" si="43"/>
        <v>0</v>
      </c>
      <c r="J249" s="800">
        <f t="shared" si="43"/>
        <v>0</v>
      </c>
    </row>
    <row r="250" spans="1:10" s="783" customFormat="1">
      <c r="A250" s="143"/>
      <c r="B250" s="842" t="str">
        <f>IF(Setup!C88="","",Setup!C88)</f>
        <v/>
      </c>
      <c r="C250" s="791"/>
      <c r="D250" s="800" t="str">
        <f t="shared" si="43"/>
        <v/>
      </c>
      <c r="E250" s="800" t="str">
        <f t="shared" si="43"/>
        <v/>
      </c>
      <c r="F250" s="800" t="str">
        <f t="shared" si="43"/>
        <v/>
      </c>
      <c r="G250" s="800" t="str">
        <f t="shared" si="43"/>
        <v/>
      </c>
      <c r="H250" s="800">
        <f t="shared" si="43"/>
        <v>0</v>
      </c>
      <c r="I250" s="800">
        <f t="shared" si="43"/>
        <v>0</v>
      </c>
      <c r="J250" s="800">
        <f t="shared" si="43"/>
        <v>0</v>
      </c>
    </row>
    <row r="251" spans="1:10" s="783" customFormat="1">
      <c r="A251" s="143"/>
      <c r="B251" s="842" t="str">
        <f>IF(Setup!C89="","",Setup!C89)</f>
        <v/>
      </c>
      <c r="C251" s="791"/>
      <c r="D251" s="800" t="str">
        <f t="shared" si="42"/>
        <v/>
      </c>
      <c r="E251" s="800" t="str">
        <f t="shared" si="42"/>
        <v/>
      </c>
      <c r="F251" s="800" t="str">
        <f t="shared" si="42"/>
        <v/>
      </c>
      <c r="G251" s="800" t="str">
        <f t="shared" si="42"/>
        <v/>
      </c>
      <c r="H251" s="800">
        <f t="shared" si="42"/>
        <v>0</v>
      </c>
      <c r="I251" s="800">
        <f t="shared" si="42"/>
        <v>0</v>
      </c>
      <c r="J251" s="800">
        <f t="shared" si="42"/>
        <v>0</v>
      </c>
    </row>
    <row r="252" spans="1:10" s="783" customFormat="1">
      <c r="A252" s="143"/>
      <c r="B252" s="842" t="str">
        <f>IF(Setup!C90="","",Setup!C90)</f>
        <v/>
      </c>
      <c r="C252" s="791"/>
      <c r="D252" s="800" t="str">
        <f t="shared" si="42"/>
        <v/>
      </c>
      <c r="E252" s="800" t="str">
        <f t="shared" si="42"/>
        <v/>
      </c>
      <c r="F252" s="800" t="str">
        <f t="shared" si="42"/>
        <v/>
      </c>
      <c r="G252" s="800" t="str">
        <f t="shared" si="42"/>
        <v/>
      </c>
      <c r="H252" s="800">
        <f t="shared" si="42"/>
        <v>0</v>
      </c>
      <c r="I252" s="800">
        <f t="shared" si="42"/>
        <v>0</v>
      </c>
      <c r="J252" s="800">
        <f t="shared" si="42"/>
        <v>0</v>
      </c>
    </row>
    <row r="253" spans="1:10" s="783" customFormat="1">
      <c r="A253" s="143"/>
      <c r="B253" s="842" t="str">
        <f>IF(Setup!C91="","",Setup!C91)</f>
        <v/>
      </c>
      <c r="C253" s="791"/>
      <c r="D253" s="800" t="str">
        <f t="shared" si="42"/>
        <v/>
      </c>
      <c r="E253" s="800" t="str">
        <f t="shared" si="42"/>
        <v/>
      </c>
      <c r="F253" s="800" t="str">
        <f t="shared" si="42"/>
        <v/>
      </c>
      <c r="G253" s="800" t="str">
        <f t="shared" si="42"/>
        <v/>
      </c>
      <c r="H253" s="800">
        <f t="shared" si="42"/>
        <v>0</v>
      </c>
      <c r="I253" s="800">
        <f t="shared" si="42"/>
        <v>0</v>
      </c>
      <c r="J253" s="800">
        <f t="shared" si="42"/>
        <v>0</v>
      </c>
    </row>
    <row r="254" spans="1:10" s="783" customFormat="1">
      <c r="A254" s="143"/>
      <c r="B254" s="842" t="str">
        <f>IF(Setup!C92="","",Setup!C92)</f>
        <v/>
      </c>
      <c r="C254" s="791"/>
      <c r="D254" s="800" t="str">
        <f t="shared" ref="D254:J255" si="44">IF(ISERROR(D$19*$C254),"",(D$19*$C254))</f>
        <v/>
      </c>
      <c r="E254" s="800" t="str">
        <f t="shared" si="44"/>
        <v/>
      </c>
      <c r="F254" s="800" t="str">
        <f t="shared" si="44"/>
        <v/>
      </c>
      <c r="G254" s="800" t="str">
        <f t="shared" si="44"/>
        <v/>
      </c>
      <c r="H254" s="800">
        <f t="shared" si="44"/>
        <v>0</v>
      </c>
      <c r="I254" s="800">
        <f t="shared" si="44"/>
        <v>0</v>
      </c>
      <c r="J254" s="800">
        <f t="shared" si="44"/>
        <v>0</v>
      </c>
    </row>
    <row r="255" spans="1:10" ht="13.5" thickBot="1">
      <c r="B255" s="842" t="str">
        <f>IF(Setup!C93="","",Setup!C93)</f>
        <v/>
      </c>
      <c r="C255" s="567"/>
      <c r="D255" s="800" t="str">
        <f t="shared" si="44"/>
        <v/>
      </c>
      <c r="E255" s="800" t="str">
        <f t="shared" si="44"/>
        <v/>
      </c>
      <c r="F255" s="800" t="str">
        <f t="shared" si="44"/>
        <v/>
      </c>
      <c r="G255" s="800" t="str">
        <f t="shared" si="44"/>
        <v/>
      </c>
      <c r="H255" s="800">
        <f t="shared" si="44"/>
        <v>0</v>
      </c>
      <c r="I255" s="800">
        <f t="shared" si="44"/>
        <v>0</v>
      </c>
      <c r="J255" s="800">
        <f t="shared" si="44"/>
        <v>0</v>
      </c>
    </row>
    <row r="256" spans="1:10" ht="13.5" thickBot="1">
      <c r="B256" s="415" t="s">
        <v>0</v>
      </c>
      <c r="C256" s="605">
        <f>IF(ISERROR(C205+C154),"",(C205+C154))</f>
        <v>0</v>
      </c>
      <c r="D256" s="605">
        <f t="shared" ref="D256:J256" si="45">IF(ISERROR(D205+D154),"",(D205+D154))</f>
        <v>0</v>
      </c>
      <c r="E256" s="605">
        <f t="shared" si="45"/>
        <v>0</v>
      </c>
      <c r="F256" s="605">
        <f t="shared" si="45"/>
        <v>0</v>
      </c>
      <c r="G256" s="605">
        <f t="shared" si="45"/>
        <v>0</v>
      </c>
      <c r="H256" s="605">
        <f t="shared" si="45"/>
        <v>0</v>
      </c>
      <c r="I256" s="605">
        <f t="shared" si="45"/>
        <v>0</v>
      </c>
      <c r="J256" s="606">
        <f t="shared" si="45"/>
        <v>0</v>
      </c>
    </row>
    <row r="257" spans="1:10" ht="13.5" thickBot="1">
      <c r="B257" s="416"/>
      <c r="C257" s="607"/>
      <c r="D257" s="607"/>
      <c r="E257" s="607"/>
      <c r="F257" s="607"/>
      <c r="G257" s="608"/>
      <c r="H257" s="609"/>
      <c r="I257" s="609"/>
      <c r="J257" s="610"/>
    </row>
    <row r="258" spans="1:10" ht="13.5" thickBot="1">
      <c r="B258" s="421" t="s">
        <v>6</v>
      </c>
      <c r="C258" s="611">
        <f>IF(ISERROR(C150-C256),"",(C150-C256))</f>
        <v>0</v>
      </c>
      <c r="D258" s="611">
        <f t="shared" ref="D258:J258" si="46">IF(ISERROR(D150-D256),"",(D150-D256))</f>
        <v>0</v>
      </c>
      <c r="E258" s="611">
        <f t="shared" si="46"/>
        <v>0</v>
      </c>
      <c r="F258" s="611">
        <f t="shared" si="46"/>
        <v>0</v>
      </c>
      <c r="G258" s="611">
        <f t="shared" si="46"/>
        <v>0</v>
      </c>
      <c r="H258" s="611">
        <f t="shared" si="46"/>
        <v>0</v>
      </c>
      <c r="I258" s="611">
        <f t="shared" si="46"/>
        <v>0</v>
      </c>
      <c r="J258" s="612">
        <f t="shared" si="46"/>
        <v>0</v>
      </c>
    </row>
    <row r="259" spans="1:10">
      <c r="B259" s="416"/>
      <c r="C259" s="418"/>
      <c r="D259" s="418"/>
      <c r="E259" s="418"/>
      <c r="F259" s="418"/>
      <c r="G259" s="419"/>
      <c r="H259" s="420"/>
      <c r="I259" s="420"/>
      <c r="J259" s="405"/>
    </row>
    <row r="260" spans="1:10" ht="15">
      <c r="B260" s="422" t="s">
        <v>144</v>
      </c>
      <c r="C260" s="418"/>
      <c r="D260" s="418"/>
      <c r="E260" s="418"/>
      <c r="F260" s="418"/>
      <c r="G260" s="419"/>
      <c r="H260" s="420"/>
      <c r="I260" s="420"/>
      <c r="J260" s="405"/>
    </row>
    <row r="261" spans="1:10">
      <c r="B261" s="423" t="str">
        <f>'Input-IS Y1'!B261</f>
        <v xml:space="preserve">Cells with Formulas are Lightly Highlighted </v>
      </c>
      <c r="C261" s="418"/>
      <c r="D261" s="418"/>
      <c r="E261" s="418"/>
      <c r="F261" s="418"/>
      <c r="G261" s="419"/>
      <c r="H261" s="420"/>
      <c r="I261" s="420"/>
      <c r="J261" s="405"/>
    </row>
    <row r="262" spans="1:10" ht="39.75" customHeight="1">
      <c r="B262" s="416"/>
      <c r="C262" s="417"/>
      <c r="D262" s="752">
        <v>3</v>
      </c>
      <c r="E262" s="752">
        <v>4</v>
      </c>
      <c r="F262" s="752">
        <v>5</v>
      </c>
      <c r="G262" s="752">
        <v>6</v>
      </c>
      <c r="H262" s="752">
        <v>7</v>
      </c>
      <c r="I262" s="752">
        <v>8</v>
      </c>
      <c r="J262" s="752">
        <v>9</v>
      </c>
    </row>
    <row r="263" spans="1:10" s="23" customFormat="1" ht="15.75">
      <c r="A263" s="145"/>
      <c r="B263" s="424" t="s">
        <v>30</v>
      </c>
      <c r="C263" s="425"/>
      <c r="D263" s="756">
        <f>B6</f>
        <v>2013</v>
      </c>
      <c r="E263" s="426"/>
      <c r="F263" s="426"/>
      <c r="G263" s="426"/>
      <c r="H263" s="426"/>
      <c r="I263" s="426"/>
      <c r="J263" s="426"/>
    </row>
    <row r="264" spans="1:10" s="23" customFormat="1" ht="12" customHeight="1">
      <c r="A264" s="145"/>
      <c r="B264" s="24"/>
    </row>
    <row r="265" spans="1:10" ht="27" customHeight="1" thickBot="1">
      <c r="A265" s="430"/>
      <c r="B265" s="413" t="s">
        <v>45</v>
      </c>
      <c r="C265" s="438"/>
      <c r="D265" s="439" t="str">
        <f>D152</f>
        <v>Training</v>
      </c>
      <c r="E265" s="439" t="str">
        <f t="shared" ref="E265:J265" si="47">E152</f>
        <v>Conference</v>
      </c>
      <c r="F265" s="439" t="str">
        <f t="shared" si="47"/>
        <v>Research</v>
      </c>
      <c r="G265" s="439" t="str">
        <f t="shared" si="47"/>
        <v>Publications</v>
      </c>
      <c r="H265" s="439" t="str">
        <f t="shared" si="47"/>
        <v/>
      </c>
      <c r="I265" s="439" t="str">
        <f t="shared" si="47"/>
        <v/>
      </c>
      <c r="J265" s="439" t="str">
        <f t="shared" si="47"/>
        <v/>
      </c>
    </row>
    <row r="266" spans="1:10">
      <c r="A266" s="430"/>
      <c r="B266" s="743" t="s">
        <v>31</v>
      </c>
      <c r="C266" s="744"/>
      <c r="D266" s="748"/>
      <c r="E266" s="748"/>
      <c r="F266" s="748"/>
      <c r="G266" s="748"/>
      <c r="H266" s="748"/>
      <c r="I266" s="748"/>
      <c r="J266" s="748"/>
    </row>
    <row r="267" spans="1:10">
      <c r="A267" s="430"/>
      <c r="B267" s="743" t="s">
        <v>69</v>
      </c>
      <c r="C267" s="746"/>
      <c r="D267" s="748"/>
      <c r="E267" s="748"/>
      <c r="F267" s="748"/>
      <c r="G267" s="748"/>
      <c r="H267" s="748"/>
      <c r="I267" s="748"/>
      <c r="J267" s="748"/>
    </row>
    <row r="268" spans="1:10" ht="14.25">
      <c r="A268" s="431"/>
      <c r="B268" s="433" t="s">
        <v>32</v>
      </c>
      <c r="C268" s="404"/>
      <c r="D268" s="579">
        <f>IF(ISERROR('Input-IS Y3'!D$256/D$266),0,'Input-IS Y3'!D$256/D$266)</f>
        <v>0</v>
      </c>
      <c r="E268" s="579">
        <f>IF(ISERROR('Input-IS Y3'!E$256/E$266),0,'Input-IS Y3'!E$256/E$266)</f>
        <v>0</v>
      </c>
      <c r="F268" s="579">
        <f>IF(ISERROR('Input-IS Y3'!F$256/F$266),0,'Input-IS Y3'!F$256/F$266)</f>
        <v>0</v>
      </c>
      <c r="G268" s="579">
        <f>IF(ISERROR('Input-IS Y3'!G$256/G$266),0,'Input-IS Y3'!G$256/G$266)</f>
        <v>0</v>
      </c>
      <c r="H268" s="579">
        <f>IF(ISERROR('Input-IS Y3'!H$256/H$266),0,'Input-IS Y3'!H$256/H$266)</f>
        <v>0</v>
      </c>
      <c r="I268" s="579">
        <f>IF(ISERROR('Input-IS Y3'!I$256/I$266),0,'Input-IS Y3'!I$256/I$266)</f>
        <v>0</v>
      </c>
      <c r="J268" s="579">
        <f>IF(ISERROR('Input-IS Y3'!J$256/J$266),0,'Input-IS Y3'!J$256/J$266)</f>
        <v>0</v>
      </c>
    </row>
    <row r="269" spans="1:10" ht="14.25">
      <c r="A269" s="431"/>
      <c r="B269" s="433" t="s">
        <v>70</v>
      </c>
      <c r="C269" s="404"/>
      <c r="D269" s="579">
        <f t="shared" ref="D269:J269" si="48">IF(D270&gt;=0,0,-D270)</f>
        <v>0</v>
      </c>
      <c r="E269" s="579">
        <f t="shared" si="48"/>
        <v>0</v>
      </c>
      <c r="F269" s="579">
        <f t="shared" si="48"/>
        <v>0</v>
      </c>
      <c r="G269" s="579">
        <f t="shared" si="48"/>
        <v>0</v>
      </c>
      <c r="H269" s="579">
        <f t="shared" si="48"/>
        <v>0</v>
      </c>
      <c r="I269" s="579">
        <f t="shared" si="48"/>
        <v>0</v>
      </c>
      <c r="J269" s="579">
        <f t="shared" si="48"/>
        <v>0</v>
      </c>
    </row>
    <row r="270" spans="1:10" ht="14.25">
      <c r="A270" s="431"/>
      <c r="B270" s="433" t="s">
        <v>44</v>
      </c>
      <c r="C270" s="404"/>
      <c r="D270" s="579">
        <f t="shared" ref="D270:J270" si="49">IF(D268="",0,D267-D268)</f>
        <v>0</v>
      </c>
      <c r="E270" s="579">
        <f t="shared" si="49"/>
        <v>0</v>
      </c>
      <c r="F270" s="579">
        <f t="shared" si="49"/>
        <v>0</v>
      </c>
      <c r="G270" s="579">
        <f t="shared" si="49"/>
        <v>0</v>
      </c>
      <c r="H270" s="579">
        <f t="shared" si="49"/>
        <v>0</v>
      </c>
      <c r="I270" s="579">
        <f t="shared" si="49"/>
        <v>0</v>
      </c>
      <c r="J270" s="579">
        <f t="shared" si="49"/>
        <v>0</v>
      </c>
    </row>
    <row r="271" spans="1:10" ht="14.25">
      <c r="A271" s="431"/>
      <c r="B271" s="433" t="s">
        <v>33</v>
      </c>
      <c r="C271" s="404"/>
      <c r="D271" s="579">
        <f>IF(ISERROR('Input-IS Y3'!D150/D266),0,'Input-IS Y3'!D150/D266)</f>
        <v>0</v>
      </c>
      <c r="E271" s="579">
        <f>IF(ISERROR('Input-IS Y3'!E150/E266),0,'Input-IS Y3'!E150/E266)</f>
        <v>0</v>
      </c>
      <c r="F271" s="579">
        <f>IF(ISERROR('Input-IS Y3'!F150/F266),0,'Input-IS Y3'!F150/F266)</f>
        <v>0</v>
      </c>
      <c r="G271" s="579">
        <f>IF(ISERROR('Input-IS Y3'!G150/G266),0,'Input-IS Y3'!G150/G266)</f>
        <v>0</v>
      </c>
      <c r="H271" s="579">
        <f>IF(ISERROR('Input-IS Y3'!H150/H266),0,'Input-IS Y3'!H150/H266)</f>
        <v>0</v>
      </c>
      <c r="I271" s="579">
        <f>IF(ISERROR('Input-IS Y3'!I150/I266),0,'Input-IS Y3'!I150/I266)</f>
        <v>0</v>
      </c>
      <c r="J271" s="579">
        <f>IF(ISERROR('Input-IS Y3'!J150/J266),0,'Input-IS Y3'!J150/J266)</f>
        <v>0</v>
      </c>
    </row>
    <row r="272" spans="1:10" ht="14.25">
      <c r="A272" s="431"/>
      <c r="B272" s="433" t="s">
        <v>34</v>
      </c>
      <c r="C272" s="404"/>
      <c r="D272" s="579">
        <f t="shared" ref="D272:J272" si="50">IF(ISERROR(D271-D268),"",D271-D268)</f>
        <v>0</v>
      </c>
      <c r="E272" s="579">
        <f t="shared" si="50"/>
        <v>0</v>
      </c>
      <c r="F272" s="579">
        <f t="shared" si="50"/>
        <v>0</v>
      </c>
      <c r="G272" s="579">
        <f t="shared" si="50"/>
        <v>0</v>
      </c>
      <c r="H272" s="579">
        <f t="shared" si="50"/>
        <v>0</v>
      </c>
      <c r="I272" s="579">
        <f t="shared" si="50"/>
        <v>0</v>
      </c>
      <c r="J272" s="579">
        <f t="shared" si="50"/>
        <v>0</v>
      </c>
    </row>
    <row r="273" spans="1:10" ht="14.25">
      <c r="A273" s="431"/>
      <c r="B273" s="435" t="s">
        <v>47</v>
      </c>
      <c r="C273" s="412"/>
      <c r="D273" s="604" t="str">
        <f t="shared" ref="D273:J273" si="51">IF(ISERROR(D272/D271),"",D272/D271)</f>
        <v/>
      </c>
      <c r="E273" s="604" t="str">
        <f t="shared" si="51"/>
        <v/>
      </c>
      <c r="F273" s="604" t="str">
        <f t="shared" si="51"/>
        <v/>
      </c>
      <c r="G273" s="604" t="str">
        <f t="shared" si="51"/>
        <v/>
      </c>
      <c r="H273" s="604" t="str">
        <f t="shared" si="51"/>
        <v/>
      </c>
      <c r="I273" s="604" t="str">
        <f t="shared" si="51"/>
        <v/>
      </c>
      <c r="J273" s="604" t="str">
        <f t="shared" si="51"/>
        <v/>
      </c>
    </row>
    <row r="274" spans="1:10" ht="15">
      <c r="A274" s="431"/>
      <c r="B274" s="429"/>
      <c r="C274" s="426"/>
      <c r="D274" s="426"/>
      <c r="E274" s="426"/>
      <c r="F274" s="426"/>
      <c r="G274" s="426"/>
      <c r="H274" s="426"/>
      <c r="I274" s="426"/>
      <c r="J274" s="426"/>
    </row>
    <row r="275" spans="1:10" ht="13.5" thickBot="1">
      <c r="A275" s="430"/>
      <c r="B275" s="437" t="s">
        <v>35</v>
      </c>
      <c r="C275" s="438" t="s">
        <v>1</v>
      </c>
      <c r="D275" s="439" t="str">
        <f t="shared" ref="D275:J275" si="52">D265</f>
        <v>Training</v>
      </c>
      <c r="E275" s="439" t="str">
        <f t="shared" si="52"/>
        <v>Conference</v>
      </c>
      <c r="F275" s="439" t="str">
        <f t="shared" si="52"/>
        <v>Research</v>
      </c>
      <c r="G275" s="439" t="str">
        <f t="shared" si="52"/>
        <v>Publications</v>
      </c>
      <c r="H275" s="439" t="str">
        <f t="shared" si="52"/>
        <v/>
      </c>
      <c r="I275" s="439" t="str">
        <f t="shared" si="52"/>
        <v/>
      </c>
      <c r="J275" s="439" t="str">
        <f t="shared" si="52"/>
        <v/>
      </c>
    </row>
    <row r="276" spans="1:10" ht="14.25">
      <c r="A276" s="431"/>
      <c r="B276" s="433" t="s">
        <v>7</v>
      </c>
      <c r="C276" s="579">
        <f>'Input-IS Y3'!C150</f>
        <v>0</v>
      </c>
      <c r="D276" s="579">
        <f>'Input-IS Y3'!D150</f>
        <v>0</v>
      </c>
      <c r="E276" s="579">
        <f>'Input-IS Y3'!E150</f>
        <v>0</v>
      </c>
      <c r="F276" s="579">
        <f>'Input-IS Y3'!F150</f>
        <v>0</v>
      </c>
      <c r="G276" s="579">
        <f>'Input-IS Y3'!G150</f>
        <v>0</v>
      </c>
      <c r="H276" s="579">
        <f>'Input-IS Y3'!H150</f>
        <v>0</v>
      </c>
      <c r="I276" s="579">
        <f>'Input-IS Y3'!I150</f>
        <v>0</v>
      </c>
      <c r="J276" s="579">
        <f>'Input-IS Y3'!J150</f>
        <v>0</v>
      </c>
    </row>
    <row r="277" spans="1:10" ht="14.25">
      <c r="A277" s="431"/>
      <c r="B277" s="433" t="s">
        <v>36</v>
      </c>
      <c r="C277" s="579">
        <f>'Input-IS Y3'!C256</f>
        <v>0</v>
      </c>
      <c r="D277" s="579">
        <f>'Input-IS Y3'!D256</f>
        <v>0</v>
      </c>
      <c r="E277" s="579">
        <f>'Input-IS Y3'!E256</f>
        <v>0</v>
      </c>
      <c r="F277" s="579">
        <f>'Input-IS Y3'!F256</f>
        <v>0</v>
      </c>
      <c r="G277" s="579">
        <f>'Input-IS Y3'!G256</f>
        <v>0</v>
      </c>
      <c r="H277" s="579">
        <f>'Input-IS Y3'!H256</f>
        <v>0</v>
      </c>
      <c r="I277" s="579">
        <f>'Input-IS Y3'!I256</f>
        <v>0</v>
      </c>
      <c r="J277" s="579">
        <f>'Input-IS Y3'!J256</f>
        <v>0</v>
      </c>
    </row>
    <row r="278" spans="1:10" ht="14.25">
      <c r="A278" s="431"/>
      <c r="B278" s="433" t="s">
        <v>34</v>
      </c>
      <c r="C278" s="579">
        <f t="shared" ref="C278:J278" si="53">C276-C277</f>
        <v>0</v>
      </c>
      <c r="D278" s="579">
        <f t="shared" si="53"/>
        <v>0</v>
      </c>
      <c r="E278" s="579">
        <f t="shared" si="53"/>
        <v>0</v>
      </c>
      <c r="F278" s="579">
        <f t="shared" si="53"/>
        <v>0</v>
      </c>
      <c r="G278" s="579">
        <f t="shared" si="53"/>
        <v>0</v>
      </c>
      <c r="H278" s="579">
        <f t="shared" si="53"/>
        <v>0</v>
      </c>
      <c r="I278" s="579">
        <f t="shared" si="53"/>
        <v>0</v>
      </c>
      <c r="J278" s="579">
        <f t="shared" si="53"/>
        <v>0</v>
      </c>
    </row>
    <row r="279" spans="1:10" ht="14.25">
      <c r="A279" s="431"/>
      <c r="B279" s="435" t="s">
        <v>46</v>
      </c>
      <c r="C279" s="625" t="str">
        <f>IF(ISERROR(C278/$C$278),"",C278/$C$278)</f>
        <v/>
      </c>
      <c r="D279" s="604" t="e">
        <f t="shared" ref="D279:J279" si="54">IF(D278/$C$278&lt;0,0,(D278/$C$278))</f>
        <v>#DIV/0!</v>
      </c>
      <c r="E279" s="604" t="e">
        <f t="shared" si="54"/>
        <v>#DIV/0!</v>
      </c>
      <c r="F279" s="604" t="e">
        <f t="shared" si="54"/>
        <v>#DIV/0!</v>
      </c>
      <c r="G279" s="604" t="e">
        <f t="shared" si="54"/>
        <v>#DIV/0!</v>
      </c>
      <c r="H279" s="604" t="e">
        <f t="shared" si="54"/>
        <v>#DIV/0!</v>
      </c>
      <c r="I279" s="604" t="e">
        <f t="shared" si="54"/>
        <v>#DIV/0!</v>
      </c>
      <c r="J279" s="604" t="e">
        <f t="shared" si="54"/>
        <v>#DIV/0!</v>
      </c>
    </row>
    <row r="280" spans="1:10" ht="15">
      <c r="A280" s="431"/>
      <c r="B280" s="440"/>
      <c r="C280" s="441"/>
      <c r="D280" s="441"/>
      <c r="E280" s="441"/>
      <c r="F280" s="441"/>
      <c r="G280" s="441"/>
      <c r="H280" s="441"/>
      <c r="I280" s="441"/>
      <c r="J280" s="441"/>
    </row>
    <row r="281" spans="1:10" ht="13.5" thickBot="1">
      <c r="A281" s="430"/>
      <c r="B281" s="437" t="s">
        <v>37</v>
      </c>
      <c r="C281" s="438" t="s">
        <v>1</v>
      </c>
      <c r="D281" s="439" t="str">
        <f t="shared" ref="D281:J281" si="55">D275</f>
        <v>Training</v>
      </c>
      <c r="E281" s="439" t="str">
        <f t="shared" si="55"/>
        <v>Conference</v>
      </c>
      <c r="F281" s="439" t="str">
        <f t="shared" si="55"/>
        <v>Research</v>
      </c>
      <c r="G281" s="439" t="str">
        <f t="shared" si="55"/>
        <v>Publications</v>
      </c>
      <c r="H281" s="439" t="str">
        <f t="shared" si="55"/>
        <v/>
      </c>
      <c r="I281" s="439" t="str">
        <f t="shared" si="55"/>
        <v/>
      </c>
      <c r="J281" s="439" t="str">
        <f t="shared" si="55"/>
        <v/>
      </c>
    </row>
    <row r="282" spans="1:10" ht="14.25">
      <c r="A282" s="431"/>
      <c r="B282" s="433" t="s">
        <v>18</v>
      </c>
      <c r="C282" s="579">
        <f>'Input-IS Y3'!C149</f>
        <v>0</v>
      </c>
      <c r="D282" s="579">
        <f>'Input-IS Y3'!D149</f>
        <v>0</v>
      </c>
      <c r="E282" s="579">
        <f>'Input-IS Y3'!E149</f>
        <v>0</v>
      </c>
      <c r="F282" s="579">
        <f>'Input-IS Y3'!F149</f>
        <v>0</v>
      </c>
      <c r="G282" s="579">
        <f>'Input-IS Y3'!G149</f>
        <v>0</v>
      </c>
      <c r="H282" s="579">
        <f>'Input-IS Y3'!H149</f>
        <v>0</v>
      </c>
      <c r="I282" s="579">
        <f>'Input-IS Y3'!I149</f>
        <v>0</v>
      </c>
      <c r="J282" s="579">
        <f>'Input-IS Y3'!J149</f>
        <v>0</v>
      </c>
    </row>
    <row r="283" spans="1:10" ht="14.25">
      <c r="A283" s="431"/>
      <c r="B283" s="433" t="s">
        <v>38</v>
      </c>
      <c r="C283" s="604" t="e">
        <f>IF((C282/C286)="","",(C282/C286))</f>
        <v>#DIV/0!</v>
      </c>
      <c r="D283" s="604" t="e">
        <f t="shared" ref="D283:J283" si="56">IF(D$291="","",(D282/$C$282))</f>
        <v>#DIV/0!</v>
      </c>
      <c r="E283" s="604" t="e">
        <f t="shared" si="56"/>
        <v>#DIV/0!</v>
      </c>
      <c r="F283" s="604" t="e">
        <f t="shared" si="56"/>
        <v>#DIV/0!</v>
      </c>
      <c r="G283" s="604" t="e">
        <f t="shared" si="56"/>
        <v>#DIV/0!</v>
      </c>
      <c r="H283" s="604" t="str">
        <f t="shared" si="56"/>
        <v/>
      </c>
      <c r="I283" s="604" t="str">
        <f t="shared" si="56"/>
        <v/>
      </c>
      <c r="J283" s="604" t="str">
        <f t="shared" si="56"/>
        <v/>
      </c>
    </row>
    <row r="284" spans="1:10" ht="14.25">
      <c r="A284" s="431"/>
      <c r="B284" s="433" t="s">
        <v>39</v>
      </c>
      <c r="C284" s="579">
        <f>'Input-IS Y3'!C81</f>
        <v>0</v>
      </c>
      <c r="D284" s="579">
        <f>'Input-IS Y3'!D81</f>
        <v>0</v>
      </c>
      <c r="E284" s="579">
        <f>'Input-IS Y3'!E81</f>
        <v>0</v>
      </c>
      <c r="F284" s="579">
        <f>'Input-IS Y3'!F81</f>
        <v>0</v>
      </c>
      <c r="G284" s="579">
        <f>'Input-IS Y3'!G81</f>
        <v>0</v>
      </c>
      <c r="H284" s="579">
        <f>'Input-IS Y3'!H81</f>
        <v>0</v>
      </c>
      <c r="I284" s="579">
        <f>'Input-IS Y3'!I81</f>
        <v>0</v>
      </c>
      <c r="J284" s="579">
        <f>'Input-IS Y3'!J81</f>
        <v>0</v>
      </c>
    </row>
    <row r="285" spans="1:10" ht="14.25">
      <c r="A285" s="431"/>
      <c r="B285" s="433" t="s">
        <v>48</v>
      </c>
      <c r="C285" s="604" t="e">
        <f>IF((C284/C286)="","",(C284/C286))</f>
        <v>#DIV/0!</v>
      </c>
      <c r="D285" s="604" t="e">
        <f t="shared" ref="D285:J285" si="57">IF(D291="","",(D284/$C$284))</f>
        <v>#DIV/0!</v>
      </c>
      <c r="E285" s="604" t="e">
        <f t="shared" si="57"/>
        <v>#DIV/0!</v>
      </c>
      <c r="F285" s="604" t="e">
        <f t="shared" si="57"/>
        <v>#DIV/0!</v>
      </c>
      <c r="G285" s="604" t="e">
        <f t="shared" si="57"/>
        <v>#DIV/0!</v>
      </c>
      <c r="H285" s="604" t="str">
        <f t="shared" si="57"/>
        <v/>
      </c>
      <c r="I285" s="604" t="str">
        <f t="shared" si="57"/>
        <v/>
      </c>
      <c r="J285" s="604" t="str">
        <f t="shared" si="57"/>
        <v/>
      </c>
    </row>
    <row r="286" spans="1:10" ht="14.25">
      <c r="A286" s="431"/>
      <c r="B286" s="433" t="s">
        <v>7</v>
      </c>
      <c r="C286" s="579">
        <f>'Input-IS Y3'!C150</f>
        <v>0</v>
      </c>
      <c r="D286" s="579">
        <f>'Input-IS Y3'!D150</f>
        <v>0</v>
      </c>
      <c r="E286" s="579">
        <f>'Input-IS Y3'!E150</f>
        <v>0</v>
      </c>
      <c r="F286" s="579">
        <f>'Input-IS Y3'!F150</f>
        <v>0</v>
      </c>
      <c r="G286" s="579">
        <f>'Input-IS Y3'!G150</f>
        <v>0</v>
      </c>
      <c r="H286" s="579">
        <f>'Input-IS Y3'!H150</f>
        <v>0</v>
      </c>
      <c r="I286" s="579">
        <f>'Input-IS Y3'!I150</f>
        <v>0</v>
      </c>
      <c r="J286" s="579">
        <f>'Input-IS Y3'!J150</f>
        <v>0</v>
      </c>
    </row>
    <row r="287" spans="1:10" ht="14.25">
      <c r="A287" s="431"/>
      <c r="B287" s="433" t="s">
        <v>49</v>
      </c>
      <c r="C287" s="485"/>
      <c r="D287" s="604" t="e">
        <f t="shared" ref="D287:J287" si="58">IF(D291="","",(D286/$C$286))</f>
        <v>#DIV/0!</v>
      </c>
      <c r="E287" s="604" t="e">
        <f t="shared" si="58"/>
        <v>#DIV/0!</v>
      </c>
      <c r="F287" s="604" t="e">
        <f t="shared" si="58"/>
        <v>#DIV/0!</v>
      </c>
      <c r="G287" s="604" t="e">
        <f t="shared" si="58"/>
        <v>#DIV/0!</v>
      </c>
      <c r="H287" s="604" t="str">
        <f t="shared" si="58"/>
        <v/>
      </c>
      <c r="I287" s="604" t="str">
        <f t="shared" si="58"/>
        <v/>
      </c>
      <c r="J287" s="604" t="str">
        <f t="shared" si="58"/>
        <v/>
      </c>
    </row>
    <row r="288" spans="1:10" ht="14.25">
      <c r="A288" s="431"/>
      <c r="B288" s="433" t="s">
        <v>51</v>
      </c>
      <c r="C288" s="412"/>
      <c r="D288" s="604" t="e">
        <f t="shared" ref="D288:J288" si="59">IF(D291="","",(D282/D$286))</f>
        <v>#DIV/0!</v>
      </c>
      <c r="E288" s="604" t="e">
        <f t="shared" si="59"/>
        <v>#DIV/0!</v>
      </c>
      <c r="F288" s="604" t="e">
        <f t="shared" si="59"/>
        <v>#DIV/0!</v>
      </c>
      <c r="G288" s="604" t="e">
        <f t="shared" si="59"/>
        <v>#DIV/0!</v>
      </c>
      <c r="H288" s="604" t="str">
        <f t="shared" si="59"/>
        <v/>
      </c>
      <c r="I288" s="604" t="str">
        <f t="shared" si="59"/>
        <v/>
      </c>
      <c r="J288" s="604" t="str">
        <f t="shared" si="59"/>
        <v/>
      </c>
    </row>
    <row r="289" spans="1:10" ht="14.25">
      <c r="A289" s="431"/>
      <c r="B289" s="433" t="s">
        <v>50</v>
      </c>
      <c r="C289" s="412"/>
      <c r="D289" s="625" t="e">
        <f t="shared" ref="D289:J289" si="60">IF(D291="","",(D284/D$286))</f>
        <v>#DIV/0!</v>
      </c>
      <c r="E289" s="625" t="e">
        <f t="shared" si="60"/>
        <v>#DIV/0!</v>
      </c>
      <c r="F289" s="625" t="e">
        <f t="shared" si="60"/>
        <v>#DIV/0!</v>
      </c>
      <c r="G289" s="625" t="e">
        <f t="shared" si="60"/>
        <v>#DIV/0!</v>
      </c>
      <c r="H289" s="625" t="str">
        <f t="shared" si="60"/>
        <v/>
      </c>
      <c r="I289" s="625" t="str">
        <f t="shared" si="60"/>
        <v/>
      </c>
      <c r="J289" s="625" t="str">
        <f t="shared" si="60"/>
        <v/>
      </c>
    </row>
    <row r="290" spans="1:10" ht="15">
      <c r="A290" s="431"/>
      <c r="B290" s="443"/>
      <c r="C290" s="444"/>
      <c r="D290" s="445"/>
      <c r="E290" s="446"/>
      <c r="F290" s="447"/>
      <c r="G290" s="448"/>
      <c r="H290" s="445"/>
      <c r="I290" s="449"/>
      <c r="J290" s="450"/>
    </row>
    <row r="291" spans="1:10" ht="13.5" thickBot="1">
      <c r="A291" s="430"/>
      <c r="B291" s="437" t="s">
        <v>40</v>
      </c>
      <c r="C291" s="438" t="s">
        <v>1</v>
      </c>
      <c r="D291" s="439" t="str">
        <f t="shared" ref="D291:J291" si="61">D281</f>
        <v>Training</v>
      </c>
      <c r="E291" s="439" t="str">
        <f t="shared" si="61"/>
        <v>Conference</v>
      </c>
      <c r="F291" s="439" t="str">
        <f t="shared" si="61"/>
        <v>Research</v>
      </c>
      <c r="G291" s="439" t="str">
        <f t="shared" si="61"/>
        <v>Publications</v>
      </c>
      <c r="H291" s="439" t="str">
        <f t="shared" si="61"/>
        <v/>
      </c>
      <c r="I291" s="439" t="str">
        <f t="shared" si="61"/>
        <v/>
      </c>
      <c r="J291" s="439" t="str">
        <f t="shared" si="61"/>
        <v/>
      </c>
    </row>
    <row r="292" spans="1:10" ht="14.25">
      <c r="A292" s="431"/>
      <c r="B292" s="433" t="s">
        <v>41</v>
      </c>
      <c r="C292" s="579">
        <f>'Input-IS Y3'!C154</f>
        <v>0</v>
      </c>
      <c r="D292" s="579">
        <f>'Input-IS Y3'!D154</f>
        <v>0</v>
      </c>
      <c r="E292" s="579">
        <f>'Input-IS Y3'!E154</f>
        <v>0</v>
      </c>
      <c r="F292" s="579">
        <f>'Input-IS Y3'!F154</f>
        <v>0</v>
      </c>
      <c r="G292" s="579">
        <f>'Input-IS Y3'!G154</f>
        <v>0</v>
      </c>
      <c r="H292" s="579">
        <f>'Input-IS Y3'!H154</f>
        <v>0</v>
      </c>
      <c r="I292" s="579">
        <f>'Input-IS Y3'!I154</f>
        <v>0</v>
      </c>
      <c r="J292" s="579">
        <f>'Input-IS Y3'!J154</f>
        <v>0</v>
      </c>
    </row>
    <row r="293" spans="1:10" ht="14.25">
      <c r="A293" s="431"/>
      <c r="B293" s="433" t="s">
        <v>42</v>
      </c>
      <c r="C293" s="485"/>
      <c r="D293" s="604" t="e">
        <f t="shared" ref="D293:J293" si="62">IF(D$291="","",(D292/$C$292))</f>
        <v>#DIV/0!</v>
      </c>
      <c r="E293" s="604" t="e">
        <f t="shared" si="62"/>
        <v>#DIV/0!</v>
      </c>
      <c r="F293" s="604" t="e">
        <f t="shared" si="62"/>
        <v>#DIV/0!</v>
      </c>
      <c r="G293" s="604" t="e">
        <f t="shared" si="62"/>
        <v>#DIV/0!</v>
      </c>
      <c r="H293" s="604" t="str">
        <f t="shared" si="62"/>
        <v/>
      </c>
      <c r="I293" s="604" t="str">
        <f t="shared" si="62"/>
        <v/>
      </c>
      <c r="J293" s="604" t="str">
        <f t="shared" si="62"/>
        <v/>
      </c>
    </row>
    <row r="294" spans="1:10" ht="14.25">
      <c r="A294" s="431"/>
      <c r="B294" s="433" t="s">
        <v>66</v>
      </c>
      <c r="C294" s="579">
        <f>'Input-IS Y3'!C205</f>
        <v>0</v>
      </c>
      <c r="D294" s="579">
        <f>'Input-IS Y3'!D205</f>
        <v>0</v>
      </c>
      <c r="E294" s="579">
        <f>'Input-IS Y3'!E205</f>
        <v>0</v>
      </c>
      <c r="F294" s="579">
        <f>'Input-IS Y3'!F205</f>
        <v>0</v>
      </c>
      <c r="G294" s="579">
        <f>'Input-IS Y3'!G205</f>
        <v>0</v>
      </c>
      <c r="H294" s="579">
        <f>'Input-IS Y3'!H205</f>
        <v>0</v>
      </c>
      <c r="I294" s="579">
        <f>'Input-IS Y3'!I205</f>
        <v>0</v>
      </c>
      <c r="J294" s="579">
        <f>'Input-IS Y3'!J205</f>
        <v>0</v>
      </c>
    </row>
    <row r="295" spans="1:10" ht="14.25">
      <c r="A295" s="431"/>
      <c r="B295" s="433" t="s">
        <v>67</v>
      </c>
      <c r="C295" s="485"/>
      <c r="D295" s="604" t="e">
        <f t="shared" ref="D295:J295" si="63">IF(D291="","",(D294/$C$294))</f>
        <v>#DIV/0!</v>
      </c>
      <c r="E295" s="604" t="e">
        <f t="shared" si="63"/>
        <v>#DIV/0!</v>
      </c>
      <c r="F295" s="604" t="e">
        <f t="shared" si="63"/>
        <v>#DIV/0!</v>
      </c>
      <c r="G295" s="604" t="e">
        <f t="shared" si="63"/>
        <v>#DIV/0!</v>
      </c>
      <c r="H295" s="604" t="str">
        <f t="shared" si="63"/>
        <v/>
      </c>
      <c r="I295" s="604" t="str">
        <f t="shared" si="63"/>
        <v/>
      </c>
      <c r="J295" s="604" t="str">
        <f t="shared" si="63"/>
        <v/>
      </c>
    </row>
    <row r="296" spans="1:10" ht="14.25">
      <c r="A296" s="431"/>
      <c r="B296" s="433" t="s">
        <v>43</v>
      </c>
      <c r="C296" s="579">
        <f>'Input-IS Y3'!C256</f>
        <v>0</v>
      </c>
      <c r="D296" s="579">
        <f>'Input-IS Y3'!D256</f>
        <v>0</v>
      </c>
      <c r="E296" s="579">
        <f>'Input-IS Y3'!E256</f>
        <v>0</v>
      </c>
      <c r="F296" s="579">
        <f>'Input-IS Y3'!F256</f>
        <v>0</v>
      </c>
      <c r="G296" s="579">
        <f>'Input-IS Y3'!G256</f>
        <v>0</v>
      </c>
      <c r="H296" s="579">
        <f>'Input-IS Y3'!H256</f>
        <v>0</v>
      </c>
      <c r="I296" s="579">
        <f>'Input-IS Y3'!I256</f>
        <v>0</v>
      </c>
      <c r="J296" s="579">
        <f>'Input-IS Y3'!J256</f>
        <v>0</v>
      </c>
    </row>
    <row r="297" spans="1:10" ht="14.25">
      <c r="A297" s="431"/>
      <c r="B297" s="433" t="s">
        <v>52</v>
      </c>
      <c r="C297" s="629"/>
      <c r="D297" s="604" t="e">
        <f t="shared" ref="D297:J297" si="64">IF(D291="","",(D296/$C$296))</f>
        <v>#DIV/0!</v>
      </c>
      <c r="E297" s="604" t="e">
        <f t="shared" si="64"/>
        <v>#DIV/0!</v>
      </c>
      <c r="F297" s="604" t="e">
        <f t="shared" si="64"/>
        <v>#DIV/0!</v>
      </c>
      <c r="G297" s="604" t="e">
        <f t="shared" si="64"/>
        <v>#DIV/0!</v>
      </c>
      <c r="H297" s="604" t="str">
        <f t="shared" si="64"/>
        <v/>
      </c>
      <c r="I297" s="604" t="str">
        <f t="shared" si="64"/>
        <v/>
      </c>
      <c r="J297" s="604" t="str">
        <f t="shared" si="64"/>
        <v/>
      </c>
    </row>
    <row r="298" spans="1:10" ht="14.25">
      <c r="A298" s="431"/>
      <c r="B298" s="433" t="s">
        <v>53</v>
      </c>
      <c r="C298" s="629"/>
      <c r="D298" s="604" t="e">
        <f t="shared" ref="D298:J298" si="65">IF(D291="","",(D292/D$296))</f>
        <v>#DIV/0!</v>
      </c>
      <c r="E298" s="604" t="e">
        <f t="shared" si="65"/>
        <v>#DIV/0!</v>
      </c>
      <c r="F298" s="604" t="e">
        <f t="shared" si="65"/>
        <v>#DIV/0!</v>
      </c>
      <c r="G298" s="604" t="e">
        <f t="shared" si="65"/>
        <v>#DIV/0!</v>
      </c>
      <c r="H298" s="604" t="str">
        <f t="shared" si="65"/>
        <v/>
      </c>
      <c r="I298" s="604" t="str">
        <f t="shared" si="65"/>
        <v/>
      </c>
      <c r="J298" s="604" t="str">
        <f t="shared" si="65"/>
        <v/>
      </c>
    </row>
    <row r="299" spans="1:10" ht="14.25">
      <c r="A299" s="431"/>
      <c r="B299" s="433" t="s">
        <v>68</v>
      </c>
      <c r="C299" s="629"/>
      <c r="D299" s="625" t="e">
        <f t="shared" ref="D299:J299" si="66">IF(D291="","",((D294/D$296)))</f>
        <v>#DIV/0!</v>
      </c>
      <c r="E299" s="625" t="e">
        <f t="shared" si="66"/>
        <v>#DIV/0!</v>
      </c>
      <c r="F299" s="625" t="e">
        <f t="shared" si="66"/>
        <v>#DIV/0!</v>
      </c>
      <c r="G299" s="625" t="e">
        <f t="shared" si="66"/>
        <v>#DIV/0!</v>
      </c>
      <c r="H299" s="625" t="str">
        <f t="shared" si="66"/>
        <v/>
      </c>
      <c r="I299" s="625" t="str">
        <f t="shared" si="66"/>
        <v/>
      </c>
      <c r="J299" s="625" t="str">
        <f t="shared" si="66"/>
        <v/>
      </c>
    </row>
    <row r="300" spans="1:10" ht="15">
      <c r="A300" s="431"/>
      <c r="B300" s="443"/>
      <c r="C300" s="444"/>
      <c r="D300" s="445"/>
      <c r="E300" s="446"/>
      <c r="F300" s="447"/>
      <c r="G300" s="448"/>
      <c r="H300" s="445"/>
      <c r="I300" s="449"/>
      <c r="J300" s="450"/>
    </row>
    <row r="301" spans="1:10" ht="13.5" thickBot="1">
      <c r="A301" s="430"/>
      <c r="B301" s="437" t="s">
        <v>44</v>
      </c>
      <c r="C301" s="438" t="s">
        <v>1</v>
      </c>
      <c r="D301" s="439" t="str">
        <f t="shared" ref="D301:J301" si="67">D291</f>
        <v>Training</v>
      </c>
      <c r="E301" s="439" t="str">
        <f t="shared" si="67"/>
        <v>Conference</v>
      </c>
      <c r="F301" s="439" t="str">
        <f t="shared" si="67"/>
        <v>Research</v>
      </c>
      <c r="G301" s="439" t="str">
        <f t="shared" si="67"/>
        <v>Publications</v>
      </c>
      <c r="H301" s="439" t="str">
        <f t="shared" si="67"/>
        <v/>
      </c>
      <c r="I301" s="439" t="str">
        <f t="shared" si="67"/>
        <v/>
      </c>
      <c r="J301" s="439" t="str">
        <f t="shared" si="67"/>
        <v/>
      </c>
    </row>
    <row r="302" spans="1:10" ht="14.25">
      <c r="A302" s="431"/>
      <c r="B302" s="433" t="s">
        <v>18</v>
      </c>
      <c r="C302" s="579">
        <f>'Input-IS Y3'!C149</f>
        <v>0</v>
      </c>
      <c r="D302" s="579">
        <f>'Input-IS Y3'!D149</f>
        <v>0</v>
      </c>
      <c r="E302" s="579">
        <f>'Input-IS Y3'!E149</f>
        <v>0</v>
      </c>
      <c r="F302" s="579">
        <f>'Input-IS Y3'!F149</f>
        <v>0</v>
      </c>
      <c r="G302" s="579">
        <f>'Input-IS Y3'!G149</f>
        <v>0</v>
      </c>
      <c r="H302" s="579">
        <f>'Input-IS Y3'!H149</f>
        <v>0</v>
      </c>
      <c r="I302" s="579">
        <f>'Input-IS Y3'!I149</f>
        <v>0</v>
      </c>
      <c r="J302" s="579">
        <f>'Input-IS Y3'!J149</f>
        <v>0</v>
      </c>
    </row>
    <row r="303" spans="1:10" ht="14.25">
      <c r="A303" s="431"/>
      <c r="B303" s="433" t="s">
        <v>36</v>
      </c>
      <c r="C303" s="579">
        <f>'Input-IS Y3'!C256</f>
        <v>0</v>
      </c>
      <c r="D303" s="579">
        <f>'Input-IS Y3'!D256</f>
        <v>0</v>
      </c>
      <c r="E303" s="579">
        <f>'Input-IS Y3'!E256</f>
        <v>0</v>
      </c>
      <c r="F303" s="579">
        <f>'Input-IS Y3'!F256</f>
        <v>0</v>
      </c>
      <c r="G303" s="579">
        <f>'Input-IS Y3'!G256</f>
        <v>0</v>
      </c>
      <c r="H303" s="579">
        <f>'Input-IS Y3'!H256</f>
        <v>0</v>
      </c>
      <c r="I303" s="579">
        <f>'Input-IS Y3'!I256</f>
        <v>0</v>
      </c>
      <c r="J303" s="579">
        <f>'Input-IS Y3'!J256</f>
        <v>0</v>
      </c>
    </row>
    <row r="304" spans="1:10" ht="14.25">
      <c r="A304" s="431"/>
      <c r="B304" s="435" t="s">
        <v>54</v>
      </c>
      <c r="C304" s="625" t="str">
        <f t="shared" ref="C304:J304" si="68">IF(ISERROR(C302/C303),"",C302/C303)</f>
        <v/>
      </c>
      <c r="D304" s="604" t="str">
        <f t="shared" si="68"/>
        <v/>
      </c>
      <c r="E304" s="604" t="str">
        <f t="shared" si="68"/>
        <v/>
      </c>
      <c r="F304" s="604" t="str">
        <f t="shared" si="68"/>
        <v/>
      </c>
      <c r="G304" s="604" t="str">
        <f t="shared" si="68"/>
        <v/>
      </c>
      <c r="H304" s="604" t="str">
        <f t="shared" si="68"/>
        <v/>
      </c>
      <c r="I304" s="604" t="str">
        <f t="shared" si="68"/>
        <v/>
      </c>
      <c r="J304" s="604" t="str">
        <f t="shared" si="68"/>
        <v/>
      </c>
    </row>
    <row r="305" spans="1:10" ht="15">
      <c r="A305" s="145"/>
      <c r="B305" s="24"/>
      <c r="C305" s="23"/>
      <c r="D305" s="207"/>
      <c r="E305" s="23"/>
      <c r="F305" s="23"/>
      <c r="G305" s="23"/>
      <c r="H305" s="23"/>
      <c r="I305" s="23"/>
      <c r="J305" s="23"/>
    </row>
    <row r="307" spans="1:10" ht="15.75">
      <c r="B307" s="25" t="s">
        <v>65</v>
      </c>
    </row>
  </sheetData>
  <sheetProtection formatCells="0" formatColumns="0" formatRows="0"/>
  <conditionalFormatting sqref="G262 J262 D256:D264 D84:D103 D118:D182 D204:D205 D34:D58 D61:D82 D11:D18 D20:D31 D266:D304">
    <cfRule type="expression" dxfId="1516" priority="313">
      <formula>$D$9=""</formula>
    </cfRule>
  </conditionalFormatting>
  <conditionalFormatting sqref="H262 E84:E103 E118:E182 E204:E214 E256:E264 E34:E58 E61:E82 E11:E18 E20:E31">
    <cfRule type="expression" dxfId="1515" priority="312">
      <formula>$E$9=""</formula>
    </cfRule>
  </conditionalFormatting>
  <conditionalFormatting sqref="I262 F84:F103 F118:F182 F204:F214 F256:F264 F34:F58 F61:F82 F11:F18 F20:F31">
    <cfRule type="expression" dxfId="1514" priority="311">
      <formula>$F$9=""</formula>
    </cfRule>
  </conditionalFormatting>
  <conditionalFormatting sqref="G263:G264 G84:G103 G118:G182 G204:G214 G256:G261 G34:G58 G61:G82 G11:G18 G20:G31">
    <cfRule type="expression" dxfId="1513" priority="310">
      <formula>$G$9=""</formula>
    </cfRule>
  </conditionalFormatting>
  <conditionalFormatting sqref="H263:H264 H84:H103 H11:H18 H118:H182 H204:H214 H256:H261 H34:H58 H61:H82 H20:H31">
    <cfRule type="expression" dxfId="1512" priority="309">
      <formula>$H$9=""</formula>
    </cfRule>
  </conditionalFormatting>
  <conditionalFormatting sqref="I263:I264 I84:I103 I11:I18 I118:I182 I204:I214 I256:I261 I34:I58 I61:I82 I20:I31">
    <cfRule type="expression" dxfId="1511" priority="308">
      <formula>$I$9=""</formula>
    </cfRule>
  </conditionalFormatting>
  <conditionalFormatting sqref="J263:J264 J84:J103 J11:J18 J118:J182 J204:J214 J256:J261 J34:J58 J61:J82 J20:J31">
    <cfRule type="expression" dxfId="1510" priority="307">
      <formula>$J$9=""</formula>
    </cfRule>
  </conditionalFormatting>
  <conditionalFormatting sqref="G34:G58">
    <cfRule type="expression" dxfId="1509" priority="288">
      <formula>$G$9=""</formula>
    </cfRule>
  </conditionalFormatting>
  <conditionalFormatting sqref="D155:D180">
    <cfRule type="expression" dxfId="1508" priority="303">
      <formula>$D$9=""</formula>
    </cfRule>
  </conditionalFormatting>
  <conditionalFormatting sqref="E155:E180">
    <cfRule type="expression" dxfId="1507" priority="302">
      <formula>$E$9=""</formula>
    </cfRule>
  </conditionalFormatting>
  <conditionalFormatting sqref="F155:F180">
    <cfRule type="expression" dxfId="1506" priority="301">
      <formula>$F$9=""</formula>
    </cfRule>
  </conditionalFormatting>
  <conditionalFormatting sqref="G155:G180">
    <cfRule type="expression" dxfId="1505" priority="300">
      <formula>$G$9=""</formula>
    </cfRule>
  </conditionalFormatting>
  <conditionalFormatting sqref="D155:D180">
    <cfRule type="expression" dxfId="1504" priority="299">
      <formula>$D$9=""</formula>
    </cfRule>
  </conditionalFormatting>
  <conditionalFormatting sqref="E155:E180">
    <cfRule type="expression" dxfId="1503" priority="298">
      <formula>$E$9=""</formula>
    </cfRule>
  </conditionalFormatting>
  <conditionalFormatting sqref="F155:F180">
    <cfRule type="expression" dxfId="1502" priority="297">
      <formula>$F$9=""</formula>
    </cfRule>
  </conditionalFormatting>
  <conditionalFormatting sqref="G155:G180">
    <cfRule type="expression" dxfId="1501" priority="296">
      <formula>$G$9=""</formula>
    </cfRule>
  </conditionalFormatting>
  <conditionalFormatting sqref="D34:D58">
    <cfRule type="expression" dxfId="1500" priority="291">
      <formula>$D$9=""</formula>
    </cfRule>
  </conditionalFormatting>
  <conditionalFormatting sqref="E34:E58">
    <cfRule type="expression" dxfId="1499" priority="290">
      <formula>$E$9=""</formula>
    </cfRule>
  </conditionalFormatting>
  <conditionalFormatting sqref="F34:F58">
    <cfRule type="expression" dxfId="1498" priority="289">
      <formula>$F$9=""</formula>
    </cfRule>
  </conditionalFormatting>
  <conditionalFormatting sqref="D81">
    <cfRule type="expression" dxfId="1497" priority="273">
      <formula>$D$9=""</formula>
    </cfRule>
  </conditionalFormatting>
  <conditionalFormatting sqref="E81">
    <cfRule type="expression" dxfId="1496" priority="272">
      <formula>$E$9=""</formula>
    </cfRule>
  </conditionalFormatting>
  <conditionalFormatting sqref="F81">
    <cfRule type="expression" dxfId="1495" priority="271">
      <formula>$F$9=""</formula>
    </cfRule>
  </conditionalFormatting>
  <conditionalFormatting sqref="G81">
    <cfRule type="expression" dxfId="1494" priority="270">
      <formula>$G$9=""</formula>
    </cfRule>
  </conditionalFormatting>
  <conditionalFormatting sqref="H81">
    <cfRule type="expression" dxfId="1493" priority="269">
      <formula>$H$9=""</formula>
    </cfRule>
  </conditionalFormatting>
  <conditionalFormatting sqref="I81">
    <cfRule type="expression" dxfId="1492" priority="268">
      <formula>$I$9=""</formula>
    </cfRule>
  </conditionalFormatting>
  <conditionalFormatting sqref="J81">
    <cfRule type="expression" dxfId="1491" priority="267">
      <formula>$J$9=""</formula>
    </cfRule>
  </conditionalFormatting>
  <conditionalFormatting sqref="D81">
    <cfRule type="expression" dxfId="1490" priority="266">
      <formula>$D$9=""</formula>
    </cfRule>
  </conditionalFormatting>
  <conditionalFormatting sqref="E81">
    <cfRule type="expression" dxfId="1489" priority="265">
      <formula>$E$9=""</formula>
    </cfRule>
  </conditionalFormatting>
  <conditionalFormatting sqref="F81">
    <cfRule type="expression" dxfId="1488" priority="264">
      <formula>$F$9=""</formula>
    </cfRule>
  </conditionalFormatting>
  <conditionalFormatting sqref="G81">
    <cfRule type="expression" dxfId="1487" priority="263">
      <formula>$G$9=""</formula>
    </cfRule>
  </conditionalFormatting>
  <conditionalFormatting sqref="H81">
    <cfRule type="expression" dxfId="1486" priority="262">
      <formula>$H$9=""</formula>
    </cfRule>
  </conditionalFormatting>
  <conditionalFormatting sqref="I81">
    <cfRule type="expression" dxfId="1485" priority="261">
      <formula>$I$9=""</formula>
    </cfRule>
  </conditionalFormatting>
  <conditionalFormatting sqref="J81">
    <cfRule type="expression" dxfId="1484" priority="260">
      <formula>$J$9=""</formula>
    </cfRule>
  </conditionalFormatting>
  <conditionalFormatting sqref="D81">
    <cfRule type="expression" dxfId="1483" priority="259">
      <formula>$D$9=""</formula>
    </cfRule>
  </conditionalFormatting>
  <conditionalFormatting sqref="E81">
    <cfRule type="expression" dxfId="1482" priority="258">
      <formula>$E$9=""</formula>
    </cfRule>
  </conditionalFormatting>
  <conditionalFormatting sqref="F81">
    <cfRule type="expression" dxfId="1481" priority="257">
      <formula>$F$9=""</formula>
    </cfRule>
  </conditionalFormatting>
  <conditionalFormatting sqref="G81">
    <cfRule type="expression" dxfId="1480" priority="256">
      <formula>$G$9=""</formula>
    </cfRule>
  </conditionalFormatting>
  <conditionalFormatting sqref="H81">
    <cfRule type="expression" dxfId="1479" priority="255">
      <formula>$H$9=""</formula>
    </cfRule>
  </conditionalFormatting>
  <conditionalFormatting sqref="I81">
    <cfRule type="expression" dxfId="1478" priority="254">
      <formula>$I$9=""</formula>
    </cfRule>
  </conditionalFormatting>
  <conditionalFormatting sqref="J81">
    <cfRule type="expression" dxfId="1477" priority="253">
      <formula>$J$9=""</formula>
    </cfRule>
  </conditionalFormatting>
  <conditionalFormatting sqref="D81">
    <cfRule type="expression" dxfId="1476" priority="252">
      <formula>$D$9=""</formula>
    </cfRule>
  </conditionalFormatting>
  <conditionalFormatting sqref="E81">
    <cfRule type="expression" dxfId="1475" priority="251">
      <formula>$E$9=""</formula>
    </cfRule>
  </conditionalFormatting>
  <conditionalFormatting sqref="F81">
    <cfRule type="expression" dxfId="1474" priority="250">
      <formula>$F$9=""</formula>
    </cfRule>
  </conditionalFormatting>
  <conditionalFormatting sqref="G81">
    <cfRule type="expression" dxfId="1473" priority="249">
      <formula>$G$9=""</formula>
    </cfRule>
  </conditionalFormatting>
  <conditionalFormatting sqref="H81">
    <cfRule type="expression" dxfId="1472" priority="248">
      <formula>$H$9=""</formula>
    </cfRule>
  </conditionalFormatting>
  <conditionalFormatting sqref="I81">
    <cfRule type="expression" dxfId="1471" priority="247">
      <formula>$I$9=""</formula>
    </cfRule>
  </conditionalFormatting>
  <conditionalFormatting sqref="J81">
    <cfRule type="expression" dxfId="1470" priority="246">
      <formula>$J$9=""</formula>
    </cfRule>
  </conditionalFormatting>
  <conditionalFormatting sqref="D81">
    <cfRule type="expression" dxfId="1469" priority="245">
      <formula>$D$9=""</formula>
    </cfRule>
  </conditionalFormatting>
  <conditionalFormatting sqref="E81">
    <cfRule type="expression" dxfId="1468" priority="244">
      <formula>$E$9=""</formula>
    </cfRule>
  </conditionalFormatting>
  <conditionalFormatting sqref="F81">
    <cfRule type="expression" dxfId="1467" priority="243">
      <formula>$F$9=""</formula>
    </cfRule>
  </conditionalFormatting>
  <conditionalFormatting sqref="G81">
    <cfRule type="expression" dxfId="1466" priority="242">
      <formula>$G$9=""</formula>
    </cfRule>
  </conditionalFormatting>
  <conditionalFormatting sqref="H81">
    <cfRule type="expression" dxfId="1465" priority="241">
      <formula>$H$9=""</formula>
    </cfRule>
  </conditionalFormatting>
  <conditionalFormatting sqref="I81">
    <cfRule type="expression" dxfId="1464" priority="240">
      <formula>$I$9=""</formula>
    </cfRule>
  </conditionalFormatting>
  <conditionalFormatting sqref="J81">
    <cfRule type="expression" dxfId="1463" priority="239">
      <formula>$J$9=""</formula>
    </cfRule>
  </conditionalFormatting>
  <conditionalFormatting sqref="D81">
    <cfRule type="expression" dxfId="1462" priority="238">
      <formula>$D$9=""</formula>
    </cfRule>
  </conditionalFormatting>
  <conditionalFormatting sqref="E81">
    <cfRule type="expression" dxfId="1461" priority="237">
      <formula>$E$9=""</formula>
    </cfRule>
  </conditionalFormatting>
  <conditionalFormatting sqref="F81">
    <cfRule type="expression" dxfId="1460" priority="236">
      <formula>$F$9=""</formula>
    </cfRule>
  </conditionalFormatting>
  <conditionalFormatting sqref="G81">
    <cfRule type="expression" dxfId="1459" priority="235">
      <formula>$G$9=""</formula>
    </cfRule>
  </conditionalFormatting>
  <conditionalFormatting sqref="H81">
    <cfRule type="expression" dxfId="1458" priority="234">
      <formula>$H$9=""</formula>
    </cfRule>
  </conditionalFormatting>
  <conditionalFormatting sqref="I81">
    <cfRule type="expression" dxfId="1457" priority="233">
      <formula>$I$9=""</formula>
    </cfRule>
  </conditionalFormatting>
  <conditionalFormatting sqref="J81">
    <cfRule type="expression" dxfId="1456" priority="232">
      <formula>$J$9=""</formula>
    </cfRule>
  </conditionalFormatting>
  <conditionalFormatting sqref="H87:H97">
    <cfRule type="expression" dxfId="1455" priority="231">
      <formula>$G$9=""</formula>
    </cfRule>
  </conditionalFormatting>
  <conditionalFormatting sqref="I87:I97">
    <cfRule type="expression" dxfId="1454" priority="230">
      <formula>$G$9=""</formula>
    </cfRule>
  </conditionalFormatting>
  <conditionalFormatting sqref="J87:J97">
    <cfRule type="expression" dxfId="1453" priority="229">
      <formula>$G$9=""</formula>
    </cfRule>
  </conditionalFormatting>
  <conditionalFormatting sqref="J98">
    <cfRule type="expression" dxfId="1452" priority="228">
      <formula>$G$9=""</formula>
    </cfRule>
  </conditionalFormatting>
  <conditionalFormatting sqref="D279">
    <cfRule type="expression" dxfId="1451" priority="187">
      <formula>$D$9=""</formula>
    </cfRule>
  </conditionalFormatting>
  <conditionalFormatting sqref="C289">
    <cfRule type="cellIs" dxfId="1450" priority="211" operator="greaterThan">
      <formula>0</formula>
    </cfRule>
  </conditionalFormatting>
  <conditionalFormatting sqref="C268:J273 C276:J279 C302:J304 D266:J267 C292:J299 C282:J289">
    <cfRule type="containsErrors" dxfId="1449" priority="210">
      <formula>ISERROR(C266)</formula>
    </cfRule>
  </conditionalFormatting>
  <conditionalFormatting sqref="H266:H304">
    <cfRule type="expression" dxfId="1448" priority="209">
      <formula>$H$9=""</formula>
    </cfRule>
  </conditionalFormatting>
  <conditionalFormatting sqref="I266:I304">
    <cfRule type="expression" dxfId="1447" priority="208">
      <formula>$I$9=""</formula>
    </cfRule>
  </conditionalFormatting>
  <conditionalFormatting sqref="J266:J304">
    <cfRule type="expression" dxfId="1446" priority="207">
      <formula>$J$9=""</formula>
    </cfRule>
  </conditionalFormatting>
  <conditionalFormatting sqref="G266:G304">
    <cfRule type="expression" dxfId="1445" priority="206">
      <formula>$G$9=""</formula>
    </cfRule>
  </conditionalFormatting>
  <conditionalFormatting sqref="F266:F304">
    <cfRule type="expression" dxfId="1444" priority="205">
      <formula>$F$9=""</formula>
    </cfRule>
  </conditionalFormatting>
  <conditionalFormatting sqref="E266:E304">
    <cfRule type="expression" dxfId="1443" priority="204">
      <formula>$E$9=""</formula>
    </cfRule>
  </conditionalFormatting>
  <conditionalFormatting sqref="D279:J279">
    <cfRule type="containsErrors" dxfId="1442" priority="202">
      <formula>ISERROR(D279)</formula>
    </cfRule>
  </conditionalFormatting>
  <conditionalFormatting sqref="H279">
    <cfRule type="expression" dxfId="1441" priority="201">
      <formula>$H$9=""</formula>
    </cfRule>
  </conditionalFormatting>
  <conditionalFormatting sqref="I279">
    <cfRule type="expression" dxfId="1440" priority="200">
      <formula>$I$9=""</formula>
    </cfRule>
  </conditionalFormatting>
  <conditionalFormatting sqref="J279">
    <cfRule type="expression" dxfId="1439" priority="199">
      <formula>$J$9=""</formula>
    </cfRule>
  </conditionalFormatting>
  <conditionalFormatting sqref="G279">
    <cfRule type="expression" dxfId="1438" priority="198">
      <formula>$G$9=""</formula>
    </cfRule>
  </conditionalFormatting>
  <conditionalFormatting sqref="F279">
    <cfRule type="expression" dxfId="1437" priority="197">
      <formula>$F$9=""</formula>
    </cfRule>
  </conditionalFormatting>
  <conditionalFormatting sqref="E279">
    <cfRule type="expression" dxfId="1436" priority="196">
      <formula>$E$9=""</formula>
    </cfRule>
  </conditionalFormatting>
  <conditionalFormatting sqref="D279">
    <cfRule type="expression" dxfId="1435" priority="195">
      <formula>$D$9=""</formula>
    </cfRule>
  </conditionalFormatting>
  <conditionalFormatting sqref="D279:J279">
    <cfRule type="containsErrors" dxfId="1434" priority="194">
      <formula>ISERROR(D279)</formula>
    </cfRule>
  </conditionalFormatting>
  <conditionalFormatting sqref="H279">
    <cfRule type="expression" dxfId="1433" priority="193">
      <formula>$H$9=""</formula>
    </cfRule>
  </conditionalFormatting>
  <conditionalFormatting sqref="I279">
    <cfRule type="expression" dxfId="1432" priority="192">
      <formula>$I$9=""</formula>
    </cfRule>
  </conditionalFormatting>
  <conditionalFormatting sqref="J279">
    <cfRule type="expression" dxfId="1431" priority="191">
      <formula>$J$9=""</formula>
    </cfRule>
  </conditionalFormatting>
  <conditionalFormatting sqref="G279">
    <cfRule type="expression" dxfId="1430" priority="190">
      <formula>$G$9=""</formula>
    </cfRule>
  </conditionalFormatting>
  <conditionalFormatting sqref="F279">
    <cfRule type="expression" dxfId="1429" priority="189">
      <formula>$F$9=""</formula>
    </cfRule>
  </conditionalFormatting>
  <conditionalFormatting sqref="E279">
    <cfRule type="expression" dxfId="1428" priority="188">
      <formula>$E$9=""</formula>
    </cfRule>
  </conditionalFormatting>
  <conditionalFormatting sqref="D206:J214">
    <cfRule type="expression" dxfId="1427" priority="182">
      <formula>$D$9=""</formula>
    </cfRule>
  </conditionalFormatting>
  <conditionalFormatting sqref="D106:D117">
    <cfRule type="expression" dxfId="1426" priority="181">
      <formula>$D$9=""</formula>
    </cfRule>
  </conditionalFormatting>
  <conditionalFormatting sqref="E106:E117">
    <cfRule type="expression" dxfId="1425" priority="180">
      <formula>$E$9=""</formula>
    </cfRule>
  </conditionalFormatting>
  <conditionalFormatting sqref="F106:F117">
    <cfRule type="expression" dxfId="1424" priority="179">
      <formula>$F$9=""</formula>
    </cfRule>
  </conditionalFormatting>
  <conditionalFormatting sqref="G106:G117">
    <cfRule type="expression" dxfId="1423" priority="178">
      <formula>$G$9=""</formula>
    </cfRule>
  </conditionalFormatting>
  <conditionalFormatting sqref="H106:H117">
    <cfRule type="expression" dxfId="1422" priority="177">
      <formula>$H$9=""</formula>
    </cfRule>
  </conditionalFormatting>
  <conditionalFormatting sqref="I106:I117">
    <cfRule type="expression" dxfId="1421" priority="176">
      <formula>$I$9=""</formula>
    </cfRule>
  </conditionalFormatting>
  <conditionalFormatting sqref="J106:J117">
    <cfRule type="expression" dxfId="1420" priority="175">
      <formula>$J$9=""</formula>
    </cfRule>
  </conditionalFormatting>
  <conditionalFormatting sqref="D83">
    <cfRule type="expression" dxfId="1419" priority="174">
      <formula>$D$9=""</formula>
    </cfRule>
  </conditionalFormatting>
  <conditionalFormatting sqref="E83">
    <cfRule type="expression" dxfId="1418" priority="173">
      <formula>$E$9=""</formula>
    </cfRule>
  </conditionalFormatting>
  <conditionalFormatting sqref="F83">
    <cfRule type="expression" dxfId="1417" priority="172">
      <formula>$F$9=""</formula>
    </cfRule>
  </conditionalFormatting>
  <conditionalFormatting sqref="G83">
    <cfRule type="expression" dxfId="1416" priority="171">
      <formula>$G$9=""</formula>
    </cfRule>
  </conditionalFormatting>
  <conditionalFormatting sqref="H83">
    <cfRule type="expression" dxfId="1415" priority="170">
      <formula>$H$9=""</formula>
    </cfRule>
  </conditionalFormatting>
  <conditionalFormatting sqref="I83">
    <cfRule type="expression" dxfId="1414" priority="169">
      <formula>$I$9=""</formula>
    </cfRule>
  </conditionalFormatting>
  <conditionalFormatting sqref="J83">
    <cfRule type="expression" dxfId="1413" priority="168">
      <formula>$J$9=""</formula>
    </cfRule>
  </conditionalFormatting>
  <conditionalFormatting sqref="H83:J83">
    <cfRule type="expression" dxfId="1412" priority="167">
      <formula>$G$9=""</formula>
    </cfRule>
  </conditionalFormatting>
  <conditionalFormatting sqref="D83:J83">
    <cfRule type="expression" dxfId="1411" priority="166">
      <formula>$D$9=""</formula>
    </cfRule>
  </conditionalFormatting>
  <conditionalFormatting sqref="D183:D203">
    <cfRule type="expression" dxfId="1410" priority="151">
      <formula>$D$9=""</formula>
    </cfRule>
  </conditionalFormatting>
  <conditionalFormatting sqref="E183:E203">
    <cfRule type="expression" dxfId="1409" priority="150">
      <formula>$E$9=""</formula>
    </cfRule>
  </conditionalFormatting>
  <conditionalFormatting sqref="F183:F203">
    <cfRule type="expression" dxfId="1408" priority="149">
      <formula>$F$9=""</formula>
    </cfRule>
  </conditionalFormatting>
  <conditionalFormatting sqref="G183:G203">
    <cfRule type="expression" dxfId="1407" priority="148">
      <formula>$G$9=""</formula>
    </cfRule>
  </conditionalFormatting>
  <conditionalFormatting sqref="H183:H203">
    <cfRule type="expression" dxfId="1406" priority="147">
      <formula>$H$9=""</formula>
    </cfRule>
  </conditionalFormatting>
  <conditionalFormatting sqref="I183:I203">
    <cfRule type="expression" dxfId="1405" priority="146">
      <formula>$I$9=""</formula>
    </cfRule>
  </conditionalFormatting>
  <conditionalFormatting sqref="J183:J203">
    <cfRule type="expression" dxfId="1404" priority="145">
      <formula>$J$9=""</formula>
    </cfRule>
  </conditionalFormatting>
  <conditionalFormatting sqref="D183:D202">
    <cfRule type="expression" dxfId="1403" priority="144">
      <formula>$D$9=""</formula>
    </cfRule>
  </conditionalFormatting>
  <conditionalFormatting sqref="E183:E202">
    <cfRule type="expression" dxfId="1402" priority="143">
      <formula>$E$9=""</formula>
    </cfRule>
  </conditionalFormatting>
  <conditionalFormatting sqref="F183:F202">
    <cfRule type="expression" dxfId="1401" priority="142">
      <formula>$F$9=""</formula>
    </cfRule>
  </conditionalFormatting>
  <conditionalFormatting sqref="G183:G202">
    <cfRule type="expression" dxfId="1400" priority="141">
      <formula>$G$9=""</formula>
    </cfRule>
  </conditionalFormatting>
  <conditionalFormatting sqref="D183:D202">
    <cfRule type="expression" dxfId="1399" priority="140">
      <formula>$D$9=""</formula>
    </cfRule>
  </conditionalFormatting>
  <conditionalFormatting sqref="E183:E202">
    <cfRule type="expression" dxfId="1398" priority="139">
      <formula>$E$9=""</formula>
    </cfRule>
  </conditionalFormatting>
  <conditionalFormatting sqref="F183:F202">
    <cfRule type="expression" dxfId="1397" priority="138">
      <formula>$F$9=""</formula>
    </cfRule>
  </conditionalFormatting>
  <conditionalFormatting sqref="G183:G202">
    <cfRule type="expression" dxfId="1396" priority="137">
      <formula>$G$9=""</formula>
    </cfRule>
  </conditionalFormatting>
  <conditionalFormatting sqref="E215:E223">
    <cfRule type="expression" dxfId="1395" priority="136">
      <formula>$E$9=""</formula>
    </cfRule>
  </conditionalFormatting>
  <conditionalFormatting sqref="F215:F223">
    <cfRule type="expression" dxfId="1394" priority="135">
      <formula>$F$9=""</formula>
    </cfRule>
  </conditionalFormatting>
  <conditionalFormatting sqref="G215:G223">
    <cfRule type="expression" dxfId="1393" priority="134">
      <formula>$G$9=""</formula>
    </cfRule>
  </conditionalFormatting>
  <conditionalFormatting sqref="H215:H223">
    <cfRule type="expression" dxfId="1392" priority="133">
      <formula>$H$9=""</formula>
    </cfRule>
  </conditionalFormatting>
  <conditionalFormatting sqref="I215:I223">
    <cfRule type="expression" dxfId="1391" priority="132">
      <formula>$I$9=""</formula>
    </cfRule>
  </conditionalFormatting>
  <conditionalFormatting sqref="J215:J223">
    <cfRule type="expression" dxfId="1390" priority="131">
      <formula>$J$9=""</formula>
    </cfRule>
  </conditionalFormatting>
  <conditionalFormatting sqref="D215:J223">
    <cfRule type="expression" dxfId="1389" priority="130">
      <formula>$D$9=""</formula>
    </cfRule>
  </conditionalFormatting>
  <conditionalFormatting sqref="E224:E232">
    <cfRule type="expression" dxfId="1388" priority="129">
      <formula>$E$9=""</formula>
    </cfRule>
  </conditionalFormatting>
  <conditionalFormatting sqref="F224:F232">
    <cfRule type="expression" dxfId="1387" priority="128">
      <formula>$F$9=""</formula>
    </cfRule>
  </conditionalFormatting>
  <conditionalFormatting sqref="G224:G232">
    <cfRule type="expression" dxfId="1386" priority="127">
      <formula>$G$9=""</formula>
    </cfRule>
  </conditionalFormatting>
  <conditionalFormatting sqref="H224:H232">
    <cfRule type="expression" dxfId="1385" priority="126">
      <formula>$H$9=""</formula>
    </cfRule>
  </conditionalFormatting>
  <conditionalFormatting sqref="I224:I232">
    <cfRule type="expression" dxfId="1384" priority="125">
      <formula>$I$9=""</formula>
    </cfRule>
  </conditionalFormatting>
  <conditionalFormatting sqref="J224:J232">
    <cfRule type="expression" dxfId="1383" priority="124">
      <formula>$J$9=""</formula>
    </cfRule>
  </conditionalFormatting>
  <conditionalFormatting sqref="D224:J232">
    <cfRule type="expression" dxfId="1382" priority="123">
      <formula>$D$9=""</formula>
    </cfRule>
  </conditionalFormatting>
  <conditionalFormatting sqref="E233:E238 E251:E255">
    <cfRule type="expression" dxfId="1381" priority="122">
      <formula>$E$9=""</formula>
    </cfRule>
  </conditionalFormatting>
  <conditionalFormatting sqref="F233:F238 F251:F255">
    <cfRule type="expression" dxfId="1380" priority="121">
      <formula>$F$9=""</formula>
    </cfRule>
  </conditionalFormatting>
  <conditionalFormatting sqref="G233:G238 G251:G255">
    <cfRule type="expression" dxfId="1379" priority="120">
      <formula>$G$9=""</formula>
    </cfRule>
  </conditionalFormatting>
  <conditionalFormatting sqref="H233:H238 H251:H255">
    <cfRule type="expression" dxfId="1378" priority="119">
      <formula>$H$9=""</formula>
    </cfRule>
  </conditionalFormatting>
  <conditionalFormatting sqref="I233:I238 I251:I255">
    <cfRule type="expression" dxfId="1377" priority="118">
      <formula>$I$9=""</formula>
    </cfRule>
  </conditionalFormatting>
  <conditionalFormatting sqref="J233:J238 J251:J255">
    <cfRule type="expression" dxfId="1376" priority="117">
      <formula>$J$9=""</formula>
    </cfRule>
  </conditionalFormatting>
  <conditionalFormatting sqref="D233:J238 D251:J255">
    <cfRule type="expression" dxfId="1375" priority="116">
      <formula>$D$9=""</formula>
    </cfRule>
  </conditionalFormatting>
  <conditionalFormatting sqref="E239:E244">
    <cfRule type="expression" dxfId="1374" priority="115">
      <formula>$E$9=""</formula>
    </cfRule>
  </conditionalFormatting>
  <conditionalFormatting sqref="F239:F244">
    <cfRule type="expression" dxfId="1373" priority="114">
      <formula>$F$9=""</formula>
    </cfRule>
  </conditionalFormatting>
  <conditionalFormatting sqref="G239:G244">
    <cfRule type="expression" dxfId="1372" priority="113">
      <formula>$G$9=""</formula>
    </cfRule>
  </conditionalFormatting>
  <conditionalFormatting sqref="H239:H244">
    <cfRule type="expression" dxfId="1371" priority="112">
      <formula>$H$9=""</formula>
    </cfRule>
  </conditionalFormatting>
  <conditionalFormatting sqref="I239:I244">
    <cfRule type="expression" dxfId="1370" priority="111">
      <formula>$I$9=""</formula>
    </cfRule>
  </conditionalFormatting>
  <conditionalFormatting sqref="J239:J244">
    <cfRule type="expression" dxfId="1369" priority="110">
      <formula>$J$9=""</formula>
    </cfRule>
  </conditionalFormatting>
  <conditionalFormatting sqref="D239:J244">
    <cfRule type="expression" dxfId="1368" priority="109">
      <formula>$D$9=""</formula>
    </cfRule>
  </conditionalFormatting>
  <conditionalFormatting sqref="E245:E246 E249:E250">
    <cfRule type="expression" dxfId="1367" priority="108">
      <formula>$E$9=""</formula>
    </cfRule>
  </conditionalFormatting>
  <conditionalFormatting sqref="F245:F246 F249:F250">
    <cfRule type="expression" dxfId="1366" priority="107">
      <formula>$F$9=""</formula>
    </cfRule>
  </conditionalFormatting>
  <conditionalFormatting sqref="G245:G246 G249:G250">
    <cfRule type="expression" dxfId="1365" priority="106">
      <formula>$G$9=""</formula>
    </cfRule>
  </conditionalFormatting>
  <conditionalFormatting sqref="H245:H246 H249:H250">
    <cfRule type="expression" dxfId="1364" priority="105">
      <formula>$H$9=""</formula>
    </cfRule>
  </conditionalFormatting>
  <conditionalFormatting sqref="I245:I246 I249:I250">
    <cfRule type="expression" dxfId="1363" priority="104">
      <formula>$I$9=""</formula>
    </cfRule>
  </conditionalFormatting>
  <conditionalFormatting sqref="J245:J246 J249:J250">
    <cfRule type="expression" dxfId="1362" priority="103">
      <formula>$J$9=""</formula>
    </cfRule>
  </conditionalFormatting>
  <conditionalFormatting sqref="D245:J246 D249:J250">
    <cfRule type="expression" dxfId="1361" priority="102">
      <formula>$D$9=""</formula>
    </cfRule>
  </conditionalFormatting>
  <conditionalFormatting sqref="E248">
    <cfRule type="expression" dxfId="1360" priority="101">
      <formula>$E$9=""</formula>
    </cfRule>
  </conditionalFormatting>
  <conditionalFormatting sqref="F248">
    <cfRule type="expression" dxfId="1359" priority="100">
      <formula>$F$9=""</formula>
    </cfRule>
  </conditionalFormatting>
  <conditionalFormatting sqref="G248">
    <cfRule type="expression" dxfId="1358" priority="99">
      <formula>$G$9=""</formula>
    </cfRule>
  </conditionalFormatting>
  <conditionalFormatting sqref="H248">
    <cfRule type="expression" dxfId="1357" priority="98">
      <formula>$H$9=""</formula>
    </cfRule>
  </conditionalFormatting>
  <conditionalFormatting sqref="I248">
    <cfRule type="expression" dxfId="1356" priority="97">
      <formula>$I$9=""</formula>
    </cfRule>
  </conditionalFormatting>
  <conditionalFormatting sqref="J248">
    <cfRule type="expression" dxfId="1355" priority="96">
      <formula>$J$9=""</formula>
    </cfRule>
  </conditionalFormatting>
  <conditionalFormatting sqref="D248:J248">
    <cfRule type="expression" dxfId="1354" priority="95">
      <formula>$D$9=""</formula>
    </cfRule>
  </conditionalFormatting>
  <conditionalFormatting sqref="E247">
    <cfRule type="expression" dxfId="1353" priority="94">
      <formula>$E$9=""</formula>
    </cfRule>
  </conditionalFormatting>
  <conditionalFormatting sqref="F247">
    <cfRule type="expression" dxfId="1352" priority="93">
      <formula>$F$9=""</formula>
    </cfRule>
  </conditionalFormatting>
  <conditionalFormatting sqref="G247">
    <cfRule type="expression" dxfId="1351" priority="92">
      <formula>$G$9=""</formula>
    </cfRule>
  </conditionalFormatting>
  <conditionalFormatting sqref="H247">
    <cfRule type="expression" dxfId="1350" priority="91">
      <formula>$H$9=""</formula>
    </cfRule>
  </conditionalFormatting>
  <conditionalFormatting sqref="I247">
    <cfRule type="expression" dxfId="1349" priority="90">
      <formula>$I$9=""</formula>
    </cfRule>
  </conditionalFormatting>
  <conditionalFormatting sqref="J247">
    <cfRule type="expression" dxfId="1348" priority="89">
      <formula>$J$9=""</formula>
    </cfRule>
  </conditionalFormatting>
  <conditionalFormatting sqref="D247:J247">
    <cfRule type="expression" dxfId="1347" priority="88">
      <formula>$D$9=""</formula>
    </cfRule>
  </conditionalFormatting>
  <conditionalFormatting sqref="D32:D33">
    <cfRule type="expression" dxfId="1346" priority="87">
      <formula>$D$9=""</formula>
    </cfRule>
  </conditionalFormatting>
  <conditionalFormatting sqref="E32:E33">
    <cfRule type="expression" dxfId="1345" priority="86">
      <formula>$E$9=""</formula>
    </cfRule>
  </conditionalFormatting>
  <conditionalFormatting sqref="F32:F33">
    <cfRule type="expression" dxfId="1344" priority="85">
      <formula>$F$9=""</formula>
    </cfRule>
  </conditionalFormatting>
  <conditionalFormatting sqref="G32:G33">
    <cfRule type="expression" dxfId="1343" priority="84">
      <formula>$G$9=""</formula>
    </cfRule>
  </conditionalFormatting>
  <conditionalFormatting sqref="H32:H33">
    <cfRule type="expression" dxfId="1342" priority="83">
      <formula>$H$9=""</formula>
    </cfRule>
  </conditionalFormatting>
  <conditionalFormatting sqref="I32:I33">
    <cfRule type="expression" dxfId="1341" priority="82">
      <formula>$I$9=""</formula>
    </cfRule>
  </conditionalFormatting>
  <conditionalFormatting sqref="J32:J33">
    <cfRule type="expression" dxfId="1340" priority="81">
      <formula>$J$9=""</formula>
    </cfRule>
  </conditionalFormatting>
  <conditionalFormatting sqref="D59:D60">
    <cfRule type="expression" dxfId="1339" priority="80">
      <formula>$D$9=""</formula>
    </cfRule>
  </conditionalFormatting>
  <conditionalFormatting sqref="E59:E60">
    <cfRule type="expression" dxfId="1338" priority="79">
      <formula>$E$9=""</formula>
    </cfRule>
  </conditionalFormatting>
  <conditionalFormatting sqref="F59:F60">
    <cfRule type="expression" dxfId="1337" priority="78">
      <formula>$F$9=""</formula>
    </cfRule>
  </conditionalFormatting>
  <conditionalFormatting sqref="G59:G60">
    <cfRule type="expression" dxfId="1336" priority="77">
      <formula>$G$9=""</formula>
    </cfRule>
  </conditionalFormatting>
  <conditionalFormatting sqref="H59:H60">
    <cfRule type="expression" dxfId="1335" priority="76">
      <formula>$H$9=""</formula>
    </cfRule>
  </conditionalFormatting>
  <conditionalFormatting sqref="I59:I60">
    <cfRule type="expression" dxfId="1334" priority="75">
      <formula>$I$9=""</formula>
    </cfRule>
  </conditionalFormatting>
  <conditionalFormatting sqref="J59:J60">
    <cfRule type="expression" dxfId="1333" priority="74">
      <formula>$J$9=""</formula>
    </cfRule>
  </conditionalFormatting>
  <conditionalFormatting sqref="D104:D105">
    <cfRule type="expression" dxfId="1332" priority="73">
      <formula>$D$9=""</formula>
    </cfRule>
  </conditionalFormatting>
  <conditionalFormatting sqref="E104:E105">
    <cfRule type="expression" dxfId="1331" priority="72">
      <formula>$E$9=""</formula>
    </cfRule>
  </conditionalFormatting>
  <conditionalFormatting sqref="F104:F105">
    <cfRule type="expression" dxfId="1330" priority="71">
      <formula>$F$9=""</formula>
    </cfRule>
  </conditionalFormatting>
  <conditionalFormatting sqref="G104:G105">
    <cfRule type="expression" dxfId="1329" priority="70">
      <formula>$G$9=""</formula>
    </cfRule>
  </conditionalFormatting>
  <conditionalFormatting sqref="H104:H105">
    <cfRule type="expression" dxfId="1328" priority="69">
      <formula>$H$9=""</formula>
    </cfRule>
  </conditionalFormatting>
  <conditionalFormatting sqref="I104:I105">
    <cfRule type="expression" dxfId="1327" priority="68">
      <formula>$I$9=""</formula>
    </cfRule>
  </conditionalFormatting>
  <conditionalFormatting sqref="J104:J105">
    <cfRule type="expression" dxfId="1326" priority="67">
      <formula>$J$9=""</formula>
    </cfRule>
  </conditionalFormatting>
  <conditionalFormatting sqref="D104">
    <cfRule type="expression" dxfId="1325" priority="66">
      <formula>$D$9=""</formula>
    </cfRule>
  </conditionalFormatting>
  <conditionalFormatting sqref="F265">
    <cfRule type="expression" dxfId="1324" priority="2">
      <formula>$F$9=""</formula>
    </cfRule>
  </conditionalFormatting>
  <conditionalFormatting sqref="D9">
    <cfRule type="expression" dxfId="1323" priority="49">
      <formula>$D$9=""</formula>
    </cfRule>
  </conditionalFormatting>
  <conditionalFormatting sqref="E9">
    <cfRule type="expression" dxfId="1322" priority="48">
      <formula>$E$9=""</formula>
    </cfRule>
  </conditionalFormatting>
  <conditionalFormatting sqref="F9">
    <cfRule type="expression" dxfId="1321" priority="47">
      <formula>$F$9=""</formula>
    </cfRule>
  </conditionalFormatting>
  <conditionalFormatting sqref="G9">
    <cfRule type="expression" dxfId="1320" priority="46">
      <formula>$G$9=""</formula>
    </cfRule>
  </conditionalFormatting>
  <conditionalFormatting sqref="H9">
    <cfRule type="expression" dxfId="1319" priority="45">
      <formula>$H$9=""</formula>
    </cfRule>
  </conditionalFormatting>
  <conditionalFormatting sqref="I9">
    <cfRule type="expression" dxfId="1318" priority="44">
      <formula>$I$9=""</formula>
    </cfRule>
  </conditionalFormatting>
  <conditionalFormatting sqref="J9">
    <cfRule type="expression" dxfId="1317" priority="43">
      <formula>$J$9=""</formula>
    </cfRule>
  </conditionalFormatting>
  <conditionalFormatting sqref="D10">
    <cfRule type="expression" dxfId="1316" priority="42">
      <formula>$D$9=""</formula>
    </cfRule>
  </conditionalFormatting>
  <conditionalFormatting sqref="E10">
    <cfRule type="expression" dxfId="1315" priority="41">
      <formula>$E$9=""</formula>
    </cfRule>
  </conditionalFormatting>
  <conditionalFormatting sqref="F10">
    <cfRule type="expression" dxfId="1314" priority="40">
      <formula>$F$9=""</formula>
    </cfRule>
  </conditionalFormatting>
  <conditionalFormatting sqref="G10">
    <cfRule type="expression" dxfId="1313" priority="39">
      <formula>$G$9=""</formula>
    </cfRule>
  </conditionalFormatting>
  <conditionalFormatting sqref="H10">
    <cfRule type="expression" dxfId="1312" priority="38">
      <formula>$H$9=""</formula>
    </cfRule>
  </conditionalFormatting>
  <conditionalFormatting sqref="I10">
    <cfRule type="expression" dxfId="1311" priority="37">
      <formula>$I$9=""</formula>
    </cfRule>
  </conditionalFormatting>
  <conditionalFormatting sqref="J10">
    <cfRule type="expression" dxfId="1310" priority="36">
      <formula>$J$9=""</formula>
    </cfRule>
  </conditionalFormatting>
  <conditionalFormatting sqref="D10">
    <cfRule type="expression" dxfId="1309" priority="35">
      <formula>$D$9=""</formula>
    </cfRule>
  </conditionalFormatting>
  <conditionalFormatting sqref="E10">
    <cfRule type="expression" dxfId="1308" priority="34">
      <formula>$E$9=""</formula>
    </cfRule>
  </conditionalFormatting>
  <conditionalFormatting sqref="F10">
    <cfRule type="expression" dxfId="1307" priority="33">
      <formula>$F$9=""</formula>
    </cfRule>
  </conditionalFormatting>
  <conditionalFormatting sqref="G10">
    <cfRule type="expression" dxfId="1306" priority="32">
      <formula>$G$9=""</formula>
    </cfRule>
  </conditionalFormatting>
  <conditionalFormatting sqref="H10">
    <cfRule type="expression" dxfId="1305" priority="31">
      <formula>$H$9=""</formula>
    </cfRule>
  </conditionalFormatting>
  <conditionalFormatting sqref="I10">
    <cfRule type="expression" dxfId="1304" priority="30">
      <formula>$I$9=""</formula>
    </cfRule>
  </conditionalFormatting>
  <conditionalFormatting sqref="J10">
    <cfRule type="expression" dxfId="1303" priority="29">
      <formula>$J$9=""</formula>
    </cfRule>
  </conditionalFormatting>
  <conditionalFormatting sqref="D10">
    <cfRule type="expression" dxfId="1302" priority="28">
      <formula>$D$9=""</formula>
    </cfRule>
  </conditionalFormatting>
  <conditionalFormatting sqref="E10">
    <cfRule type="expression" dxfId="1301" priority="27">
      <formula>$E$9=""</formula>
    </cfRule>
  </conditionalFormatting>
  <conditionalFormatting sqref="F10">
    <cfRule type="expression" dxfId="1300" priority="26">
      <formula>$F$9=""</formula>
    </cfRule>
  </conditionalFormatting>
  <conditionalFormatting sqref="G10">
    <cfRule type="expression" dxfId="1299" priority="25">
      <formula>$G$9=""</formula>
    </cfRule>
  </conditionalFormatting>
  <conditionalFormatting sqref="H10">
    <cfRule type="expression" dxfId="1298" priority="24">
      <formula>$H$9=""</formula>
    </cfRule>
  </conditionalFormatting>
  <conditionalFormatting sqref="I10">
    <cfRule type="expression" dxfId="1297" priority="23">
      <formula>$I$9=""</formula>
    </cfRule>
  </conditionalFormatting>
  <conditionalFormatting sqref="J10">
    <cfRule type="expression" dxfId="1296" priority="22">
      <formula>$J$9=""</formula>
    </cfRule>
  </conditionalFormatting>
  <conditionalFormatting sqref="D10">
    <cfRule type="expression" dxfId="1295" priority="21">
      <formula>$D$9=""</formula>
    </cfRule>
  </conditionalFormatting>
  <conditionalFormatting sqref="E10">
    <cfRule type="expression" dxfId="1294" priority="20">
      <formula>$E$9=""</formula>
    </cfRule>
  </conditionalFormatting>
  <conditionalFormatting sqref="F10">
    <cfRule type="expression" dxfId="1293" priority="19">
      <formula>$F$9=""</formula>
    </cfRule>
  </conditionalFormatting>
  <conditionalFormatting sqref="G10">
    <cfRule type="expression" dxfId="1292" priority="18">
      <formula>$G$9=""</formula>
    </cfRule>
  </conditionalFormatting>
  <conditionalFormatting sqref="H10">
    <cfRule type="expression" dxfId="1291" priority="17">
      <formula>$H$9=""</formula>
    </cfRule>
  </conditionalFormatting>
  <conditionalFormatting sqref="I10">
    <cfRule type="expression" dxfId="1290" priority="16">
      <formula>$I$9=""</formula>
    </cfRule>
  </conditionalFormatting>
  <conditionalFormatting sqref="J10">
    <cfRule type="expression" dxfId="1289" priority="15">
      <formula>$J$9=""</formula>
    </cfRule>
  </conditionalFormatting>
  <conditionalFormatting sqref="D19">
    <cfRule type="expression" dxfId="1288" priority="14">
      <formula>$D$9=""</formula>
    </cfRule>
  </conditionalFormatting>
  <conditionalFormatting sqref="E19">
    <cfRule type="expression" dxfId="1287" priority="13">
      <formula>$E$9=""</formula>
    </cfRule>
  </conditionalFormatting>
  <conditionalFormatting sqref="F19">
    <cfRule type="expression" dxfId="1286" priority="12">
      <formula>$F$9=""</formula>
    </cfRule>
  </conditionalFormatting>
  <conditionalFormatting sqref="G19">
    <cfRule type="expression" dxfId="1285" priority="11">
      <formula>$G$9=""</formula>
    </cfRule>
  </conditionalFormatting>
  <conditionalFormatting sqref="H19">
    <cfRule type="expression" dxfId="1284" priority="10">
      <formula>$H$9=""</formula>
    </cfRule>
  </conditionalFormatting>
  <conditionalFormatting sqref="I19">
    <cfRule type="expression" dxfId="1283" priority="9">
      <formula>$I$9=""</formula>
    </cfRule>
  </conditionalFormatting>
  <conditionalFormatting sqref="J19">
    <cfRule type="expression" dxfId="1282" priority="8">
      <formula>$J$9=""</formula>
    </cfRule>
  </conditionalFormatting>
  <conditionalFormatting sqref="D265">
    <cfRule type="expression" dxfId="1281" priority="7">
      <formula>$D$9=""</formula>
    </cfRule>
  </conditionalFormatting>
  <conditionalFormatting sqref="H265">
    <cfRule type="expression" dxfId="1280" priority="6">
      <formula>$H$9=""</formula>
    </cfRule>
  </conditionalFormatting>
  <conditionalFormatting sqref="I265">
    <cfRule type="expression" dxfId="1279" priority="5">
      <formula>$I$9=""</formula>
    </cfRule>
  </conditionalFormatting>
  <conditionalFormatting sqref="J265">
    <cfRule type="expression" dxfId="1278" priority="4">
      <formula>$J$9=""</formula>
    </cfRule>
  </conditionalFormatting>
  <conditionalFormatting sqref="G265">
    <cfRule type="expression" dxfId="1277" priority="3">
      <formula>$G$9=""</formula>
    </cfRule>
  </conditionalFormatting>
  <conditionalFormatting sqref="E265">
    <cfRule type="expression" dxfId="1276" priority="1">
      <formula>$E$9=""</formula>
    </cfRule>
  </conditionalFormatting>
  <pageMargins left="0.35" right="0.3" top="0.59" bottom="1" header="0.5" footer="0.5"/>
  <pageSetup scale="58" orientation="portrait" horizontalDpi="4294967292" verticalDpi="4294967292" r:id="rId1"/>
  <headerFooter alignWithMargins="0"/>
  <rowBreaks count="1" manualBreakCount="1">
    <brk id="151" max="16383" man="1"/>
  </rowBreaks>
  <ignoredErrors>
    <ignoredError sqref="D80:G80 D149:J149 B105 B118 D79:E79 G79 B206:B207" unlockedFormula="1"/>
    <ignoredError sqref="D138:J139 D118:J119 D127:J128" formula="1"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theme="4" tint="-0.499984740745262"/>
    <pageSetUpPr fitToPage="1"/>
  </sheetPr>
  <dimension ref="A1:K307"/>
  <sheetViews>
    <sheetView showGridLines="0" topLeftCell="A248" zoomScaleNormal="100" workbookViewId="0">
      <selection activeCell="B19" sqref="B19:J19"/>
    </sheetView>
  </sheetViews>
  <sheetFormatPr defaultRowHeight="12.75"/>
  <cols>
    <col min="1" max="1" width="2" style="143" customWidth="1"/>
    <col min="2" max="2" width="40" style="1" customWidth="1"/>
    <col min="3" max="4" width="18.5703125" style="1" customWidth="1"/>
    <col min="5" max="6" width="15.7109375" style="1" customWidth="1"/>
    <col min="7" max="7" width="15.7109375" style="3" customWidth="1"/>
    <col min="8" max="9" width="15.7109375" style="4" customWidth="1"/>
    <col min="10" max="10" width="15.7109375" style="1" customWidth="1"/>
    <col min="11" max="11" width="11.28515625" style="1" bestFit="1" customWidth="1"/>
    <col min="12" max="16384" width="9.140625" style="1"/>
  </cols>
  <sheetData>
    <row r="1" spans="1:10" ht="18" customHeight="1">
      <c r="A1" s="715" t="str">
        <f>IF(Data!B4="","hideme","unhideme")</f>
        <v>unhideme</v>
      </c>
    </row>
    <row r="2" spans="1:10" ht="15" customHeight="1">
      <c r="B2" s="42" t="str">
        <f>Setup!B5</f>
        <v>Product Costing &amp; Financial Performance Tool</v>
      </c>
      <c r="G2" s="653"/>
      <c r="H2" s="1"/>
      <c r="I2" s="1"/>
    </row>
    <row r="3" spans="1:10" ht="15" customHeight="1">
      <c r="B3" s="44"/>
      <c r="G3" s="1"/>
      <c r="H3" s="1"/>
      <c r="I3" s="1"/>
    </row>
    <row r="4" spans="1:10" ht="15" customHeight="1">
      <c r="B4" s="44" t="str">
        <f>'Input-IS Y1'!B4</f>
        <v>3. INCOME STATEMENT INPUT BY YEAR</v>
      </c>
      <c r="G4" s="1"/>
      <c r="H4" s="1"/>
      <c r="I4" s="1"/>
    </row>
    <row r="5" spans="1:10" ht="14.25">
      <c r="A5" s="144"/>
      <c r="B5" s="10"/>
    </row>
    <row r="6" spans="1:10" ht="20.25" customHeight="1">
      <c r="A6" s="144"/>
      <c r="B6" s="17">
        <f>IF('Balance Sheet Input'!F6="","Select Year 1 on the 'Setup'  page",'Balance Sheet Input'!F6)</f>
        <v>2014</v>
      </c>
    </row>
    <row r="7" spans="1:10" ht="1.5" customHeight="1">
      <c r="A7" s="144"/>
      <c r="B7" s="17"/>
      <c r="D7" s="143">
        <v>3</v>
      </c>
      <c r="E7" s="143">
        <v>4</v>
      </c>
      <c r="F7" s="143">
        <v>5</v>
      </c>
      <c r="G7" s="143">
        <v>6</v>
      </c>
      <c r="H7" s="143">
        <v>7</v>
      </c>
      <c r="I7" s="143">
        <v>8</v>
      </c>
      <c r="J7" s="143">
        <v>9</v>
      </c>
    </row>
    <row r="8" spans="1:10" ht="20.25" customHeight="1">
      <c r="A8" s="144"/>
      <c r="B8" s="17"/>
      <c r="D8" s="143"/>
      <c r="E8" s="143"/>
      <c r="F8" s="143"/>
      <c r="G8" s="143"/>
      <c r="H8" s="143"/>
      <c r="I8" s="143"/>
      <c r="J8" s="143"/>
    </row>
    <row r="9" spans="1:10" ht="27.75" customHeight="1">
      <c r="B9" s="118" t="s">
        <v>218</v>
      </c>
      <c r="C9" s="119" t="s">
        <v>1</v>
      </c>
      <c r="D9" s="119" t="str">
        <f>IF(Setup!$C23="","",Setup!$C23)</f>
        <v>Training</v>
      </c>
      <c r="E9" s="119" t="str">
        <f>IF(Setup!$C24="","",Setup!$C24)</f>
        <v>Conference</v>
      </c>
      <c r="F9" s="119" t="str">
        <f>IF(Setup!$C25="","",Setup!$C25)</f>
        <v>Research</v>
      </c>
      <c r="G9" s="119" t="str">
        <f>IF(Setup!$C26="","",Setup!$C26)</f>
        <v>Publications</v>
      </c>
      <c r="H9" s="119" t="str">
        <f>IF(Setup!$C27="","",Setup!$C27)</f>
        <v/>
      </c>
      <c r="I9" s="119" t="str">
        <f>IF(Setup!$C28="","",Setup!$C28)</f>
        <v/>
      </c>
      <c r="J9" s="119" t="str">
        <f>IF(Setup!$C29="","",Setup!$C29)</f>
        <v/>
      </c>
    </row>
    <row r="10" spans="1:10">
      <c r="B10" s="401" t="str">
        <f>IF(ISERROR(VLOOKUP(Setup!$A$163,Setup!$A$158:B162,2)),"",(VLOOKUP(Setup!$A$163,Setup!$A$158:B162,2)))</f>
        <v>% Contribution to Direct Revenue</v>
      </c>
      <c r="C10" s="402" t="e">
        <f>SUM(D10:J10)</f>
        <v>#DIV/0!</v>
      </c>
      <c r="D10" s="402" t="e">
        <f>IF(D9="",0,VLOOKUP($B$10,$B$13:$J$16,D7,0))</f>
        <v>#DIV/0!</v>
      </c>
      <c r="E10" s="402" t="e">
        <f t="shared" ref="E10:J10" si="0">IF(E9="",0,VLOOKUP($B$10,$B$13:$J$16,E7,0))</f>
        <v>#DIV/0!</v>
      </c>
      <c r="F10" s="402" t="e">
        <f t="shared" si="0"/>
        <v>#DIV/0!</v>
      </c>
      <c r="G10" s="402" t="e">
        <f t="shared" si="0"/>
        <v>#DIV/0!</v>
      </c>
      <c r="H10" s="402">
        <f t="shared" si="0"/>
        <v>0</v>
      </c>
      <c r="I10" s="402">
        <f t="shared" si="0"/>
        <v>0</v>
      </c>
      <c r="J10" s="402">
        <f t="shared" si="0"/>
        <v>0</v>
      </c>
    </row>
    <row r="11" spans="1:10">
      <c r="G11" s="1"/>
      <c r="H11" s="1"/>
      <c r="I11" s="1"/>
    </row>
    <row r="12" spans="1:10" ht="22.5" hidden="1" customHeight="1">
      <c r="B12" s="13" t="s">
        <v>29</v>
      </c>
      <c r="C12" s="400" t="s">
        <v>1</v>
      </c>
      <c r="D12" s="70" t="str">
        <f>D$29</f>
        <v>Training</v>
      </c>
      <c r="E12" s="70" t="str">
        <f t="shared" ref="E12:J12" si="1">E$29</f>
        <v>Conference</v>
      </c>
      <c r="F12" s="70" t="str">
        <f t="shared" si="1"/>
        <v>Research</v>
      </c>
      <c r="G12" s="70" t="str">
        <f t="shared" si="1"/>
        <v>Publications</v>
      </c>
      <c r="H12" s="70" t="str">
        <f t="shared" si="1"/>
        <v/>
      </c>
      <c r="I12" s="70" t="str">
        <f t="shared" si="1"/>
        <v/>
      </c>
      <c r="J12" s="70" t="str">
        <f t="shared" si="1"/>
        <v/>
      </c>
    </row>
    <row r="13" spans="1:10" hidden="1">
      <c r="A13" s="143">
        <v>1</v>
      </c>
      <c r="B13" s="2" t="s">
        <v>123</v>
      </c>
      <c r="C13" s="343">
        <f>SUM(D13:J13)</f>
        <v>0</v>
      </c>
      <c r="D13" s="342" t="str">
        <f>IF($B$10="Staff Time",VLOOKUP($B$6,Setup!$C$120:$K$131,D$7,0),"")</f>
        <v/>
      </c>
      <c r="E13" s="342" t="str">
        <f>IF($B$10="Staff Time",VLOOKUP($B$6,Setup!$C$120:$K$131,E$7,0),"")</f>
        <v/>
      </c>
      <c r="F13" s="342" t="str">
        <f>IF($B$10="Staff Time",VLOOKUP($B$6,Setup!$C$120:$K$131,F$7,0),"")</f>
        <v/>
      </c>
      <c r="G13" s="342" t="str">
        <f>IF($B$10="Staff Time",VLOOKUP($B$6,Setup!$C$120:$K$131,G$7,0),"")</f>
        <v/>
      </c>
      <c r="H13" s="342" t="str">
        <f>IF($B$10="Staff Time",VLOOKUP($B$6,Setup!$C$120:$K$131,H$7,0),"")</f>
        <v/>
      </c>
      <c r="I13" s="342" t="str">
        <f>IF($B$10="Staff Time",VLOOKUP($B$6,Setup!$C$120:$K$131,I$7,0),"")</f>
        <v/>
      </c>
      <c r="J13" s="342" t="str">
        <f>IF($B$10="Staff Time",VLOOKUP($B$6,Setup!$C$120:$K$131,J$7,0),"")</f>
        <v/>
      </c>
    </row>
    <row r="14" spans="1:10" hidden="1">
      <c r="A14" s="143">
        <v>2</v>
      </c>
      <c r="B14" s="2" t="s">
        <v>122</v>
      </c>
      <c r="C14" s="343" t="e">
        <f>SUM(D14:J14)</f>
        <v>#DIV/0!</v>
      </c>
      <c r="D14" s="342" t="e">
        <f t="shared" ref="D14:J14" si="2">(D33+D83)/($C$33+$C$83)</f>
        <v>#DIV/0!</v>
      </c>
      <c r="E14" s="342" t="e">
        <f t="shared" si="2"/>
        <v>#DIV/0!</v>
      </c>
      <c r="F14" s="342" t="e">
        <f t="shared" si="2"/>
        <v>#DIV/0!</v>
      </c>
      <c r="G14" s="342" t="e">
        <f t="shared" si="2"/>
        <v>#DIV/0!</v>
      </c>
      <c r="H14" s="342" t="e">
        <f t="shared" si="2"/>
        <v>#DIV/0!</v>
      </c>
      <c r="I14" s="342" t="e">
        <f t="shared" si="2"/>
        <v>#DIV/0!</v>
      </c>
      <c r="J14" s="342" t="e">
        <f t="shared" si="2"/>
        <v>#DIV/0!</v>
      </c>
    </row>
    <row r="15" spans="1:10" hidden="1">
      <c r="A15" s="143">
        <v>3</v>
      </c>
      <c r="B15" s="2" t="s">
        <v>124</v>
      </c>
      <c r="C15" s="343" t="e">
        <f>SUM(D15:J15)</f>
        <v>#DIV/0!</v>
      </c>
      <c r="D15" s="342" t="e">
        <f>D154/$C$154</f>
        <v>#DIV/0!</v>
      </c>
      <c r="E15" s="342" t="e">
        <f t="shared" ref="E15:J15" si="3">E154/$C$154</f>
        <v>#DIV/0!</v>
      </c>
      <c r="F15" s="342" t="e">
        <f t="shared" si="3"/>
        <v>#DIV/0!</v>
      </c>
      <c r="G15" s="342" t="e">
        <f t="shared" si="3"/>
        <v>#DIV/0!</v>
      </c>
      <c r="H15" s="342" t="e">
        <f t="shared" si="3"/>
        <v>#DIV/0!</v>
      </c>
      <c r="I15" s="342" t="e">
        <f t="shared" si="3"/>
        <v>#DIV/0!</v>
      </c>
      <c r="J15" s="342" t="e">
        <f t="shared" si="3"/>
        <v>#DIV/0!</v>
      </c>
    </row>
    <row r="16" spans="1:10" hidden="1">
      <c r="A16" s="143">
        <v>4</v>
      </c>
      <c r="B16" s="2" t="s">
        <v>125</v>
      </c>
      <c r="C16" s="343">
        <f>SUM(D16:J16)</f>
        <v>1</v>
      </c>
      <c r="D16" s="342">
        <f>IF(D12="",0,1/COUNTA(Setup!$C$23:$C$29))</f>
        <v>0.25</v>
      </c>
      <c r="E16" s="342">
        <f>IF(E12="",0,1/COUNTA(Setup!$C$23:$C$29))</f>
        <v>0.25</v>
      </c>
      <c r="F16" s="342">
        <f>IF(F12="",0,1/COUNTA(Setup!$C$23:$C$29))</f>
        <v>0.25</v>
      </c>
      <c r="G16" s="342">
        <f>IF(G12="",0,1/COUNTA(Setup!$C$23:$C$29))</f>
        <v>0.25</v>
      </c>
      <c r="H16" s="342">
        <f>IF(H12="",0,1/COUNTA(Setup!$C$23:$C$29))</f>
        <v>0</v>
      </c>
      <c r="I16" s="342">
        <f>IF(I12="",0,1/COUNTA(Setup!$C$23:$C$29))</f>
        <v>0</v>
      </c>
      <c r="J16" s="342">
        <f>IF(J12="",0,1/COUNTA(Setup!$C$23:$C$29))</f>
        <v>0</v>
      </c>
    </row>
    <row r="17" spans="2:10" hidden="1"/>
    <row r="18" spans="2:10" ht="27.75" customHeight="1">
      <c r="B18" s="118" t="s">
        <v>219</v>
      </c>
      <c r="C18" s="119" t="s">
        <v>1</v>
      </c>
      <c r="D18" s="119" t="str">
        <f>D9</f>
        <v>Training</v>
      </c>
      <c r="E18" s="119" t="str">
        <f t="shared" ref="E18:J18" si="4">E9</f>
        <v>Conference</v>
      </c>
      <c r="F18" s="119" t="str">
        <f t="shared" si="4"/>
        <v>Research</v>
      </c>
      <c r="G18" s="119" t="str">
        <f t="shared" si="4"/>
        <v>Publications</v>
      </c>
      <c r="H18" s="119" t="str">
        <f t="shared" si="4"/>
        <v/>
      </c>
      <c r="I18" s="119" t="str">
        <f t="shared" si="4"/>
        <v/>
      </c>
      <c r="J18" s="119" t="str">
        <f t="shared" si="4"/>
        <v/>
      </c>
    </row>
    <row r="19" spans="2:10">
      <c r="B19" s="401" t="str">
        <f>IF(ISERROR(VLOOKUP(Setup!$A$165,Setup!$A$158:B162,2)),"",(VLOOKUP(Setup!$A$165,Setup!$A$158:B162,2)))</f>
        <v>% Contribution to Direct Expenses</v>
      </c>
      <c r="C19" s="402" t="e">
        <f>SUM(D19:J19)</f>
        <v>#DIV/0!</v>
      </c>
      <c r="D19" s="402" t="e">
        <f>IF(D18="",0,VLOOKUP($B$19,$B$22:$J$25,D7,0))</f>
        <v>#DIV/0!</v>
      </c>
      <c r="E19" s="402" t="e">
        <f t="shared" ref="E19:J19" si="5">IF(E18="",0,VLOOKUP($B$19,$B$22:$J$25,E7,0))</f>
        <v>#DIV/0!</v>
      </c>
      <c r="F19" s="402" t="e">
        <f t="shared" si="5"/>
        <v>#DIV/0!</v>
      </c>
      <c r="G19" s="402" t="e">
        <f t="shared" si="5"/>
        <v>#DIV/0!</v>
      </c>
      <c r="H19" s="402">
        <f t="shared" si="5"/>
        <v>0</v>
      </c>
      <c r="I19" s="402">
        <f t="shared" si="5"/>
        <v>0</v>
      </c>
      <c r="J19" s="402">
        <f t="shared" si="5"/>
        <v>0</v>
      </c>
    </row>
    <row r="20" spans="2:10">
      <c r="G20" s="1"/>
      <c r="H20" s="1"/>
      <c r="I20" s="1"/>
    </row>
    <row r="21" spans="2:10" ht="22.5" hidden="1" customHeight="1">
      <c r="B21" s="13" t="s">
        <v>29</v>
      </c>
      <c r="C21" s="400" t="s">
        <v>1</v>
      </c>
      <c r="D21" s="70" t="str">
        <f>D$9</f>
        <v>Training</v>
      </c>
      <c r="E21" s="70" t="str">
        <f t="shared" ref="E21:J21" si="6">E$9</f>
        <v>Conference</v>
      </c>
      <c r="F21" s="70" t="str">
        <f t="shared" si="6"/>
        <v>Research</v>
      </c>
      <c r="G21" s="70" t="str">
        <f t="shared" si="6"/>
        <v>Publications</v>
      </c>
      <c r="H21" s="70" t="str">
        <f t="shared" si="6"/>
        <v/>
      </c>
      <c r="I21" s="70" t="str">
        <f t="shared" si="6"/>
        <v/>
      </c>
      <c r="J21" s="70" t="str">
        <f t="shared" si="6"/>
        <v/>
      </c>
    </row>
    <row r="22" spans="2:10" hidden="1">
      <c r="B22" s="2" t="s">
        <v>123</v>
      </c>
      <c r="C22" s="343">
        <f>SUM(D22:J22)</f>
        <v>0</v>
      </c>
      <c r="D22" s="342" t="str">
        <f>IF($B$19="Staff Time",VLOOKUP($B$6,Setup!$C$120:$K$131,D$7,0),"")</f>
        <v/>
      </c>
      <c r="E22" s="342" t="str">
        <f>IF($B$19="Staff Time",VLOOKUP($B$6,Setup!$C$120:$K$131,E$7,0),"")</f>
        <v/>
      </c>
      <c r="F22" s="342" t="str">
        <f>IF($B$19="Staff Time",VLOOKUP($B$6,Setup!$C$120:$K$131,F$7,0),"")</f>
        <v/>
      </c>
      <c r="G22" s="342" t="str">
        <f>IF($B$19="Staff Time",VLOOKUP($B$6,Setup!$C$120:$K$131,G$7,0),"")</f>
        <v/>
      </c>
      <c r="H22" s="342" t="str">
        <f>IF($B$19="Staff Time",VLOOKUP($B$6,Setup!$C$120:$K$131,H$7,0),"")</f>
        <v/>
      </c>
      <c r="I22" s="342" t="str">
        <f>IF($B$19="Staff Time",VLOOKUP($B$6,Setup!$C$120:$K$131,I$7,0),"")</f>
        <v/>
      </c>
      <c r="J22" s="342" t="str">
        <f>IF($B$19="Staff Time",VLOOKUP($B$6,Setup!$C$120:$K$131,J$7,0),"")</f>
        <v/>
      </c>
    </row>
    <row r="23" spans="2:10" hidden="1">
      <c r="B23" s="2" t="s">
        <v>122</v>
      </c>
      <c r="C23" s="343" t="e">
        <f>SUM(D23:J23)</f>
        <v>#DIV/0!</v>
      </c>
      <c r="D23" s="342" t="e">
        <f t="shared" ref="D23:J23" si="7">(D33+D83)/($C$33+$C$83)</f>
        <v>#DIV/0!</v>
      </c>
      <c r="E23" s="342" t="e">
        <f t="shared" si="7"/>
        <v>#DIV/0!</v>
      </c>
      <c r="F23" s="342" t="e">
        <f t="shared" si="7"/>
        <v>#DIV/0!</v>
      </c>
      <c r="G23" s="342" t="e">
        <f t="shared" si="7"/>
        <v>#DIV/0!</v>
      </c>
      <c r="H23" s="342" t="e">
        <f t="shared" si="7"/>
        <v>#DIV/0!</v>
      </c>
      <c r="I23" s="342" t="e">
        <f t="shared" si="7"/>
        <v>#DIV/0!</v>
      </c>
      <c r="J23" s="342" t="e">
        <f t="shared" si="7"/>
        <v>#DIV/0!</v>
      </c>
    </row>
    <row r="24" spans="2:10" hidden="1">
      <c r="B24" s="2" t="s">
        <v>124</v>
      </c>
      <c r="C24" s="343" t="e">
        <f>SUM(D24:J24)</f>
        <v>#DIV/0!</v>
      </c>
      <c r="D24" s="342" t="e">
        <f>D154/$C$154</f>
        <v>#DIV/0!</v>
      </c>
      <c r="E24" s="342" t="e">
        <f t="shared" ref="E24:J24" si="8">E154/$C$154</f>
        <v>#DIV/0!</v>
      </c>
      <c r="F24" s="342" t="e">
        <f t="shared" si="8"/>
        <v>#DIV/0!</v>
      </c>
      <c r="G24" s="342" t="e">
        <f t="shared" si="8"/>
        <v>#DIV/0!</v>
      </c>
      <c r="H24" s="342" t="e">
        <f t="shared" si="8"/>
        <v>#DIV/0!</v>
      </c>
      <c r="I24" s="342" t="e">
        <f t="shared" si="8"/>
        <v>#DIV/0!</v>
      </c>
      <c r="J24" s="342" t="e">
        <f t="shared" si="8"/>
        <v>#DIV/0!</v>
      </c>
    </row>
    <row r="25" spans="2:10" hidden="1">
      <c r="B25" s="2" t="s">
        <v>125</v>
      </c>
      <c r="C25" s="343">
        <f>SUM(D25:J25)</f>
        <v>1</v>
      </c>
      <c r="D25" s="342">
        <f>D16</f>
        <v>0.25</v>
      </c>
      <c r="E25" s="342">
        <f t="shared" ref="E25:J25" si="9">E16</f>
        <v>0.25</v>
      </c>
      <c r="F25" s="342">
        <f t="shared" si="9"/>
        <v>0.25</v>
      </c>
      <c r="G25" s="342">
        <f t="shared" si="9"/>
        <v>0.25</v>
      </c>
      <c r="H25" s="342">
        <f t="shared" si="9"/>
        <v>0</v>
      </c>
      <c r="I25" s="342">
        <f t="shared" si="9"/>
        <v>0</v>
      </c>
      <c r="J25" s="342">
        <f t="shared" si="9"/>
        <v>0</v>
      </c>
    </row>
    <row r="26" spans="2:10" hidden="1"/>
    <row r="27" spans="2:10" hidden="1"/>
    <row r="28" spans="2:10" hidden="1"/>
    <row r="29" spans="2:10" ht="27" customHeight="1" thickBot="1">
      <c r="B29" s="212"/>
      <c r="C29" s="91" t="s">
        <v>1</v>
      </c>
      <c r="D29" s="91" t="str">
        <f>IF(Setup!$C23="","",Setup!$C23)</f>
        <v>Training</v>
      </c>
      <c r="E29" s="91" t="str">
        <f>IF(Setup!$C24="","",Setup!$C24)</f>
        <v>Conference</v>
      </c>
      <c r="F29" s="91" t="str">
        <f>IF(Setup!$C25="","",Setup!$C25)</f>
        <v>Research</v>
      </c>
      <c r="G29" s="91" t="str">
        <f>IF(Setup!$C26="","",Setup!$C26)</f>
        <v>Publications</v>
      </c>
      <c r="H29" s="91" t="str">
        <f>IF(Setup!$C27="","",Setup!$C27)</f>
        <v/>
      </c>
      <c r="I29" s="91" t="str">
        <f>IF(Setup!$C28="","",Setup!$C28)</f>
        <v/>
      </c>
      <c r="J29" s="91" t="str">
        <f>IF(Setup!$C29="","",Setup!$C29)</f>
        <v/>
      </c>
    </row>
    <row r="30" spans="2:10">
      <c r="B30" s="211" t="s">
        <v>21</v>
      </c>
      <c r="C30" s="11"/>
      <c r="D30" s="11"/>
      <c r="E30" s="11"/>
      <c r="F30" s="11"/>
      <c r="G30" s="11"/>
      <c r="H30" s="11"/>
      <c r="I30" s="11"/>
      <c r="J30" s="11"/>
    </row>
    <row r="31" spans="2:10">
      <c r="B31" s="210" t="s">
        <v>39</v>
      </c>
      <c r="C31" s="15"/>
      <c r="D31" s="15"/>
      <c r="E31" s="15"/>
      <c r="F31" s="15"/>
      <c r="G31" s="15"/>
      <c r="H31" s="15"/>
      <c r="I31" s="15"/>
      <c r="J31" s="15"/>
    </row>
    <row r="32" spans="2:10">
      <c r="B32" s="332" t="s">
        <v>10</v>
      </c>
      <c r="C32" s="563">
        <f>C33</f>
        <v>0</v>
      </c>
      <c r="D32" s="563">
        <f t="shared" ref="D32:J32" si="10">D33</f>
        <v>0</v>
      </c>
      <c r="E32" s="563">
        <f t="shared" si="10"/>
        <v>0</v>
      </c>
      <c r="F32" s="563">
        <f t="shared" si="10"/>
        <v>0</v>
      </c>
      <c r="G32" s="563">
        <f t="shared" si="10"/>
        <v>0</v>
      </c>
      <c r="H32" s="563">
        <f t="shared" si="10"/>
        <v>0</v>
      </c>
      <c r="I32" s="563">
        <f t="shared" si="10"/>
        <v>0</v>
      </c>
      <c r="J32" s="563">
        <f t="shared" si="10"/>
        <v>0</v>
      </c>
    </row>
    <row r="33" spans="1:11" s="16" customFormat="1">
      <c r="A33" s="143"/>
      <c r="B33" s="208" t="s">
        <v>232</v>
      </c>
      <c r="C33" s="564">
        <f t="shared" ref="C33:J33" si="11">SUM(C34:C58)</f>
        <v>0</v>
      </c>
      <c r="D33" s="564">
        <f t="shared" si="11"/>
        <v>0</v>
      </c>
      <c r="E33" s="564">
        <f t="shared" si="11"/>
        <v>0</v>
      </c>
      <c r="F33" s="564">
        <f t="shared" si="11"/>
        <v>0</v>
      </c>
      <c r="G33" s="564">
        <f t="shared" si="11"/>
        <v>0</v>
      </c>
      <c r="H33" s="564">
        <f t="shared" si="11"/>
        <v>0</v>
      </c>
      <c r="I33" s="564">
        <f t="shared" si="11"/>
        <v>0</v>
      </c>
      <c r="J33" s="564">
        <f t="shared" si="11"/>
        <v>0</v>
      </c>
      <c r="K33" s="331"/>
    </row>
    <row r="34" spans="1:11" s="16" customFormat="1">
      <c r="A34" s="143"/>
      <c r="B34" s="785" t="str">
        <f>IF('Input-IS Y3'!B34="","",'Input-IS Y3'!B34)</f>
        <v>Donor A</v>
      </c>
      <c r="C34" s="565">
        <f>SUM(D34:J34)</f>
        <v>0</v>
      </c>
      <c r="D34" s="566"/>
      <c r="E34" s="566"/>
      <c r="F34" s="567"/>
      <c r="G34" s="566"/>
      <c r="H34" s="566"/>
      <c r="I34" s="566"/>
      <c r="J34" s="566"/>
    </row>
    <row r="35" spans="1:11">
      <c r="B35" s="785" t="str">
        <f>IF('Input-IS Y3'!B35="","",'Input-IS Y3'!B35)</f>
        <v>Donor B</v>
      </c>
      <c r="C35" s="568">
        <f>SUM(D35:J35)</f>
        <v>0</v>
      </c>
      <c r="D35" s="567"/>
      <c r="E35" s="567"/>
      <c r="F35" s="567"/>
      <c r="G35" s="567"/>
      <c r="H35" s="567"/>
      <c r="I35" s="567"/>
      <c r="J35" s="567"/>
    </row>
    <row r="36" spans="1:11">
      <c r="B36" s="785" t="str">
        <f>IF('Input-IS Y3'!B36="","",'Input-IS Y3'!B36)</f>
        <v>Donor C</v>
      </c>
      <c r="C36" s="565">
        <f t="shared" ref="C36:C40" si="12">SUM(D36:J36)</f>
        <v>0</v>
      </c>
      <c r="D36" s="567"/>
      <c r="E36" s="567"/>
      <c r="F36" s="567"/>
      <c r="G36" s="567"/>
      <c r="H36" s="567"/>
      <c r="I36" s="567"/>
      <c r="J36" s="567"/>
    </row>
    <row r="37" spans="1:11">
      <c r="B37" s="785" t="str">
        <f>IF('Input-IS Y3'!B37="","",'Input-IS Y3'!B37)</f>
        <v>Donor D</v>
      </c>
      <c r="C37" s="568">
        <f t="shared" si="12"/>
        <v>0</v>
      </c>
      <c r="D37" s="567"/>
      <c r="E37" s="567"/>
      <c r="F37" s="567"/>
      <c r="G37" s="567"/>
      <c r="H37" s="567"/>
      <c r="I37" s="567"/>
      <c r="J37" s="567"/>
    </row>
    <row r="38" spans="1:11">
      <c r="B38" s="785" t="str">
        <f>IF('Input-IS Y3'!B38="","",'Input-IS Y3'!B38)</f>
        <v>Donor E</v>
      </c>
      <c r="C38" s="565">
        <f t="shared" si="12"/>
        <v>0</v>
      </c>
      <c r="D38" s="567"/>
      <c r="E38" s="567"/>
      <c r="F38" s="567"/>
      <c r="G38" s="567"/>
      <c r="H38" s="567"/>
      <c r="I38" s="567"/>
      <c r="J38" s="567"/>
    </row>
    <row r="39" spans="1:11">
      <c r="B39" s="785" t="str">
        <f>IF('Input-IS Y3'!B39="","",'Input-IS Y3'!B39)</f>
        <v/>
      </c>
      <c r="C39" s="568">
        <f t="shared" si="12"/>
        <v>0</v>
      </c>
      <c r="D39" s="567"/>
      <c r="E39" s="567"/>
      <c r="F39" s="567"/>
      <c r="G39" s="567"/>
      <c r="H39" s="567"/>
      <c r="I39" s="567"/>
      <c r="J39" s="567"/>
    </row>
    <row r="40" spans="1:11">
      <c r="B40" s="785" t="str">
        <f>IF('Input-IS Y3'!B40="","",'Input-IS Y3'!B40)</f>
        <v/>
      </c>
      <c r="C40" s="565">
        <f t="shared" si="12"/>
        <v>0</v>
      </c>
      <c r="D40" s="567"/>
      <c r="E40" s="567"/>
      <c r="F40" s="567"/>
      <c r="G40" s="567"/>
      <c r="H40" s="567"/>
      <c r="I40" s="567"/>
      <c r="J40" s="567"/>
    </row>
    <row r="41" spans="1:11" s="781" customFormat="1">
      <c r="A41" s="143"/>
      <c r="B41" s="785" t="str">
        <f>IF('Input-IS Y3'!B41="","",'Input-IS Y3'!B41)</f>
        <v/>
      </c>
      <c r="C41" s="789">
        <f t="shared" ref="C41:C48" si="13">SUM(D41:J41)</f>
        <v>0</v>
      </c>
      <c r="D41" s="791"/>
      <c r="E41" s="791"/>
      <c r="F41" s="791"/>
      <c r="G41" s="791"/>
      <c r="H41" s="791"/>
      <c r="I41" s="791"/>
      <c r="J41" s="791"/>
    </row>
    <row r="42" spans="1:11" s="781" customFormat="1">
      <c r="A42" s="143"/>
      <c r="B42" s="785" t="str">
        <f>IF('Input-IS Y3'!B42="","",'Input-IS Y3'!B42)</f>
        <v/>
      </c>
      <c r="C42" s="789">
        <f t="shared" si="13"/>
        <v>0</v>
      </c>
      <c r="D42" s="791"/>
      <c r="E42" s="791"/>
      <c r="F42" s="791"/>
      <c r="G42" s="791"/>
      <c r="H42" s="791"/>
      <c r="I42" s="791"/>
      <c r="J42" s="791"/>
    </row>
    <row r="43" spans="1:11" s="781" customFormat="1">
      <c r="A43" s="143"/>
      <c r="B43" s="785" t="str">
        <f>IF('Input-IS Y3'!B43="","",'Input-IS Y3'!B43)</f>
        <v/>
      </c>
      <c r="C43" s="789">
        <f t="shared" si="13"/>
        <v>0</v>
      </c>
      <c r="D43" s="791"/>
      <c r="E43" s="791"/>
      <c r="F43" s="791"/>
      <c r="G43" s="791"/>
      <c r="H43" s="791"/>
      <c r="I43" s="791"/>
      <c r="J43" s="791"/>
    </row>
    <row r="44" spans="1:11" s="781" customFormat="1">
      <c r="A44" s="143"/>
      <c r="B44" s="785" t="str">
        <f>IF('Input-IS Y3'!B44="","",'Input-IS Y3'!B44)</f>
        <v/>
      </c>
      <c r="C44" s="789">
        <f t="shared" si="13"/>
        <v>0</v>
      </c>
      <c r="D44" s="791"/>
      <c r="E44" s="791"/>
      <c r="F44" s="791"/>
      <c r="G44" s="791"/>
      <c r="H44" s="791"/>
      <c r="I44" s="791"/>
      <c r="J44" s="791"/>
    </row>
    <row r="45" spans="1:11" s="781" customFormat="1">
      <c r="A45" s="143"/>
      <c r="B45" s="785" t="str">
        <f>IF('Input-IS Y3'!B45="","",'Input-IS Y3'!B45)</f>
        <v/>
      </c>
      <c r="C45" s="789">
        <f t="shared" si="13"/>
        <v>0</v>
      </c>
      <c r="D45" s="791"/>
      <c r="E45" s="791"/>
      <c r="F45" s="791"/>
      <c r="G45" s="791"/>
      <c r="H45" s="791"/>
      <c r="I45" s="791"/>
      <c r="J45" s="791"/>
    </row>
    <row r="46" spans="1:11" s="781" customFormat="1">
      <c r="A46" s="143"/>
      <c r="B46" s="785" t="str">
        <f>IF('Input-IS Y3'!B46="","",'Input-IS Y3'!B46)</f>
        <v/>
      </c>
      <c r="C46" s="789">
        <f t="shared" si="13"/>
        <v>0</v>
      </c>
      <c r="D46" s="791"/>
      <c r="E46" s="791"/>
      <c r="F46" s="791"/>
      <c r="G46" s="791"/>
      <c r="H46" s="791"/>
      <c r="I46" s="791"/>
      <c r="J46" s="791"/>
    </row>
    <row r="47" spans="1:11" s="781" customFormat="1">
      <c r="A47" s="143"/>
      <c r="B47" s="785" t="str">
        <f>IF('Input-IS Y3'!B47="","",'Input-IS Y3'!B47)</f>
        <v/>
      </c>
      <c r="C47" s="789">
        <f t="shared" si="13"/>
        <v>0</v>
      </c>
      <c r="D47" s="791"/>
      <c r="E47" s="791"/>
      <c r="F47" s="791"/>
      <c r="G47" s="791"/>
      <c r="H47" s="791"/>
      <c r="I47" s="791"/>
      <c r="J47" s="791"/>
    </row>
    <row r="48" spans="1:11" s="781" customFormat="1">
      <c r="A48" s="143"/>
      <c r="B48" s="785" t="str">
        <f>IF('Input-IS Y3'!B48="","",'Input-IS Y3'!B48)</f>
        <v/>
      </c>
      <c r="C48" s="789">
        <f t="shared" si="13"/>
        <v>0</v>
      </c>
      <c r="D48" s="791"/>
      <c r="E48" s="791"/>
      <c r="F48" s="791"/>
      <c r="G48" s="791"/>
      <c r="H48" s="791"/>
      <c r="I48" s="791"/>
      <c r="J48" s="791"/>
    </row>
    <row r="49" spans="1:10" s="781" customFormat="1">
      <c r="A49" s="143"/>
      <c r="B49" s="785" t="str">
        <f>IF('Input-IS Y3'!B49="","",'Input-IS Y3'!B49)</f>
        <v/>
      </c>
      <c r="C49" s="789">
        <f t="shared" ref="C49:C58" si="14">SUM(D49:J49)</f>
        <v>0</v>
      </c>
      <c r="D49" s="791"/>
      <c r="E49" s="791"/>
      <c r="F49" s="791"/>
      <c r="G49" s="791"/>
      <c r="H49" s="791"/>
      <c r="I49" s="791"/>
      <c r="J49" s="791"/>
    </row>
    <row r="50" spans="1:10" s="781" customFormat="1">
      <c r="A50" s="143"/>
      <c r="B50" s="785" t="str">
        <f>IF('Input-IS Y3'!B50="","",'Input-IS Y3'!B50)</f>
        <v/>
      </c>
      <c r="C50" s="789">
        <f t="shared" si="14"/>
        <v>0</v>
      </c>
      <c r="D50" s="791"/>
      <c r="E50" s="791"/>
      <c r="F50" s="791"/>
      <c r="G50" s="791"/>
      <c r="H50" s="791"/>
      <c r="I50" s="791"/>
      <c r="J50" s="791"/>
    </row>
    <row r="51" spans="1:10" s="781" customFormat="1">
      <c r="A51" s="143"/>
      <c r="B51" s="785" t="str">
        <f>IF('Input-IS Y3'!B51="","",'Input-IS Y3'!B51)</f>
        <v/>
      </c>
      <c r="C51" s="789">
        <f t="shared" si="14"/>
        <v>0</v>
      </c>
      <c r="D51" s="791"/>
      <c r="E51" s="791"/>
      <c r="F51" s="791"/>
      <c r="G51" s="791"/>
      <c r="H51" s="791"/>
      <c r="I51" s="791"/>
      <c r="J51" s="791"/>
    </row>
    <row r="52" spans="1:10">
      <c r="B52" s="785" t="str">
        <f>IF('Input-IS Y3'!B52="","",'Input-IS Y3'!B52)</f>
        <v/>
      </c>
      <c r="C52" s="789">
        <f t="shared" si="14"/>
        <v>0</v>
      </c>
      <c r="D52" s="567"/>
      <c r="E52" s="567"/>
      <c r="F52" s="567"/>
      <c r="G52" s="567"/>
      <c r="H52" s="567"/>
      <c r="I52" s="567"/>
      <c r="J52" s="567"/>
    </row>
    <row r="53" spans="1:10">
      <c r="B53" s="785" t="str">
        <f>IF('Input-IS Y3'!B53="","",'Input-IS Y3'!B53)</f>
        <v/>
      </c>
      <c r="C53" s="789">
        <f t="shared" si="14"/>
        <v>0</v>
      </c>
      <c r="D53" s="567"/>
      <c r="E53" s="567"/>
      <c r="F53" s="567"/>
      <c r="G53" s="567"/>
      <c r="H53" s="567"/>
      <c r="I53" s="567"/>
      <c r="J53" s="567"/>
    </row>
    <row r="54" spans="1:10">
      <c r="B54" s="785" t="str">
        <f>IF('Input-IS Y3'!B54="","",'Input-IS Y3'!B54)</f>
        <v/>
      </c>
      <c r="C54" s="789">
        <f t="shared" si="14"/>
        <v>0</v>
      </c>
      <c r="D54" s="567"/>
      <c r="E54" s="567"/>
      <c r="F54" s="567"/>
      <c r="G54" s="567"/>
      <c r="H54" s="566"/>
      <c r="I54" s="566"/>
      <c r="J54" s="566"/>
    </row>
    <row r="55" spans="1:10" s="781" customFormat="1">
      <c r="A55" s="143"/>
      <c r="B55" s="785" t="str">
        <f>IF('Input-IS Y3'!B55="","",'Input-IS Y3'!B55)</f>
        <v/>
      </c>
      <c r="C55" s="789">
        <f t="shared" si="14"/>
        <v>0</v>
      </c>
      <c r="D55" s="791"/>
      <c r="E55" s="791"/>
      <c r="F55" s="791"/>
      <c r="G55" s="791"/>
      <c r="H55" s="790"/>
      <c r="I55" s="790"/>
      <c r="J55" s="790"/>
    </row>
    <row r="56" spans="1:10" s="781" customFormat="1">
      <c r="A56" s="143"/>
      <c r="B56" s="785" t="str">
        <f>IF('Input-IS Y3'!B56="","",'Input-IS Y3'!B56)</f>
        <v/>
      </c>
      <c r="C56" s="789">
        <f t="shared" si="14"/>
        <v>0</v>
      </c>
      <c r="D56" s="791"/>
      <c r="E56" s="791"/>
      <c r="F56" s="791"/>
      <c r="G56" s="791"/>
      <c r="H56" s="790"/>
      <c r="I56" s="790"/>
      <c r="J56" s="790"/>
    </row>
    <row r="57" spans="1:10">
      <c r="B57" s="785" t="str">
        <f>IF('Input-IS Y3'!B57="","",'Input-IS Y3'!B57)</f>
        <v/>
      </c>
      <c r="C57" s="789">
        <f t="shared" si="14"/>
        <v>0</v>
      </c>
      <c r="D57" s="567"/>
      <c r="E57" s="567"/>
      <c r="F57" s="567"/>
      <c r="G57" s="567"/>
      <c r="H57" s="566"/>
      <c r="I57" s="566"/>
      <c r="J57" s="566"/>
    </row>
    <row r="58" spans="1:10">
      <c r="B58" s="785" t="str">
        <f>IF('Input-IS Y3'!B58="","",'Input-IS Y3'!B58)</f>
        <v/>
      </c>
      <c r="C58" s="789">
        <f t="shared" si="14"/>
        <v>0</v>
      </c>
      <c r="D58" s="567"/>
      <c r="E58" s="567"/>
      <c r="F58" s="567"/>
      <c r="G58" s="567"/>
      <c r="H58" s="566"/>
      <c r="I58" s="566"/>
      <c r="J58" s="566"/>
    </row>
    <row r="59" spans="1:10">
      <c r="B59" s="332" t="s">
        <v>11</v>
      </c>
      <c r="C59" s="563">
        <f>C60</f>
        <v>0</v>
      </c>
      <c r="D59" s="563">
        <f t="shared" ref="D59:J59" si="15">D60</f>
        <v>0</v>
      </c>
      <c r="E59" s="563">
        <f t="shared" si="15"/>
        <v>0</v>
      </c>
      <c r="F59" s="563">
        <f t="shared" si="15"/>
        <v>0</v>
      </c>
      <c r="G59" s="563">
        <f t="shared" si="15"/>
        <v>0</v>
      </c>
      <c r="H59" s="563">
        <f t="shared" si="15"/>
        <v>0</v>
      </c>
      <c r="I59" s="563">
        <f t="shared" si="15"/>
        <v>0</v>
      </c>
      <c r="J59" s="563">
        <f t="shared" si="15"/>
        <v>0</v>
      </c>
    </row>
    <row r="60" spans="1:10" s="16" customFormat="1">
      <c r="A60" s="143"/>
      <c r="B60" s="208" t="s">
        <v>201</v>
      </c>
      <c r="C60" s="564">
        <f>SUM(C61:C80)</f>
        <v>0</v>
      </c>
      <c r="D60" s="569">
        <f t="shared" ref="D60:J60" si="16">SUM(D61:D80)</f>
        <v>0</v>
      </c>
      <c r="E60" s="569">
        <f t="shared" si="16"/>
        <v>0</v>
      </c>
      <c r="F60" s="569">
        <f t="shared" si="16"/>
        <v>0</v>
      </c>
      <c r="G60" s="569">
        <f t="shared" si="16"/>
        <v>0</v>
      </c>
      <c r="H60" s="569">
        <f t="shared" si="16"/>
        <v>0</v>
      </c>
      <c r="I60" s="569">
        <f t="shared" si="16"/>
        <v>0</v>
      </c>
      <c r="J60" s="569">
        <f t="shared" si="16"/>
        <v>0</v>
      </c>
    </row>
    <row r="61" spans="1:10" s="16" customFormat="1">
      <c r="A61" s="143"/>
      <c r="B61" s="312" t="str">
        <f>IF('Input-IS Y3'!B61="","",'Input-IS Y3'!B61)</f>
        <v>Donor A</v>
      </c>
      <c r="C61" s="570"/>
      <c r="D61" s="571" t="str">
        <f>IF(ISERROR(D$10*$C61),"",(D$10*$C61))</f>
        <v/>
      </c>
      <c r="E61" s="571" t="str">
        <f t="shared" ref="E61:J80" si="17">IF(ISERROR(E$10*$C61),"",(E$10*$C61))</f>
        <v/>
      </c>
      <c r="F61" s="571" t="str">
        <f t="shared" si="17"/>
        <v/>
      </c>
      <c r="G61" s="571" t="str">
        <f t="shared" si="17"/>
        <v/>
      </c>
      <c r="H61" s="571">
        <f t="shared" si="17"/>
        <v>0</v>
      </c>
      <c r="I61" s="571">
        <f t="shared" si="17"/>
        <v>0</v>
      </c>
      <c r="J61" s="571">
        <f t="shared" si="17"/>
        <v>0</v>
      </c>
    </row>
    <row r="62" spans="1:10" s="16" customFormat="1">
      <c r="A62" s="143"/>
      <c r="B62" s="312" t="str">
        <f>IF('Input-IS Y3'!B62="","",'Input-IS Y3'!B62)</f>
        <v>Donor B</v>
      </c>
      <c r="C62" s="570"/>
      <c r="D62" s="571" t="str">
        <f>IF(ISERROR(D$10*$C62),"",(D$10*$C62))</f>
        <v/>
      </c>
      <c r="E62" s="571" t="str">
        <f t="shared" si="17"/>
        <v/>
      </c>
      <c r="F62" s="571" t="str">
        <f t="shared" si="17"/>
        <v/>
      </c>
      <c r="G62" s="571" t="str">
        <f t="shared" si="17"/>
        <v/>
      </c>
      <c r="H62" s="571">
        <f t="shared" si="17"/>
        <v>0</v>
      </c>
      <c r="I62" s="571">
        <f t="shared" si="17"/>
        <v>0</v>
      </c>
      <c r="J62" s="571">
        <f t="shared" si="17"/>
        <v>0</v>
      </c>
    </row>
    <row r="63" spans="1:10" s="16" customFormat="1">
      <c r="A63" s="143"/>
      <c r="B63" s="312" t="str">
        <f>IF('Input-IS Y3'!B63="","",'Input-IS Y3'!B63)</f>
        <v>Donor C</v>
      </c>
      <c r="C63" s="570"/>
      <c r="D63" s="571" t="str">
        <f t="shared" ref="D63:D80" si="18">IF(ISERROR(D$10*$C63),"",(D$10*$C63))</f>
        <v/>
      </c>
      <c r="E63" s="571" t="str">
        <f t="shared" si="17"/>
        <v/>
      </c>
      <c r="F63" s="571" t="str">
        <f t="shared" si="17"/>
        <v/>
      </c>
      <c r="G63" s="571" t="str">
        <f t="shared" si="17"/>
        <v/>
      </c>
      <c r="H63" s="571">
        <f t="shared" si="17"/>
        <v>0</v>
      </c>
      <c r="I63" s="571">
        <f t="shared" si="17"/>
        <v>0</v>
      </c>
      <c r="J63" s="571">
        <f t="shared" si="17"/>
        <v>0</v>
      </c>
    </row>
    <row r="64" spans="1:10" s="16" customFormat="1">
      <c r="A64" s="143"/>
      <c r="B64" s="312" t="str">
        <f>IF('Input-IS Y3'!B64="","",'Input-IS Y3'!B64)</f>
        <v>Donor D</v>
      </c>
      <c r="C64" s="570"/>
      <c r="D64" s="571" t="str">
        <f t="shared" si="18"/>
        <v/>
      </c>
      <c r="E64" s="571" t="str">
        <f t="shared" si="17"/>
        <v/>
      </c>
      <c r="F64" s="571" t="str">
        <f t="shared" si="17"/>
        <v/>
      </c>
      <c r="G64" s="571" t="str">
        <f t="shared" si="17"/>
        <v/>
      </c>
      <c r="H64" s="571">
        <f t="shared" si="17"/>
        <v>0</v>
      </c>
      <c r="I64" s="571">
        <f t="shared" si="17"/>
        <v>0</v>
      </c>
      <c r="J64" s="571">
        <f t="shared" si="17"/>
        <v>0</v>
      </c>
    </row>
    <row r="65" spans="1:10" s="16" customFormat="1">
      <c r="A65" s="143"/>
      <c r="B65" s="312" t="str">
        <f>IF('Input-IS Y3'!B65="","",'Input-IS Y3'!B65)</f>
        <v>Donor E</v>
      </c>
      <c r="C65" s="570"/>
      <c r="D65" s="571" t="str">
        <f t="shared" si="18"/>
        <v/>
      </c>
      <c r="E65" s="571" t="str">
        <f t="shared" si="17"/>
        <v/>
      </c>
      <c r="F65" s="571" t="str">
        <f t="shared" si="17"/>
        <v/>
      </c>
      <c r="G65" s="571" t="str">
        <f t="shared" si="17"/>
        <v/>
      </c>
      <c r="H65" s="571">
        <f t="shared" si="17"/>
        <v>0</v>
      </c>
      <c r="I65" s="571">
        <f t="shared" si="17"/>
        <v>0</v>
      </c>
      <c r="J65" s="571">
        <f t="shared" si="17"/>
        <v>0</v>
      </c>
    </row>
    <row r="66" spans="1:10" s="16" customFormat="1">
      <c r="A66" s="143"/>
      <c r="B66" s="312" t="str">
        <f>IF('Input-IS Y3'!B66="","",'Input-IS Y3'!B66)</f>
        <v/>
      </c>
      <c r="C66" s="570"/>
      <c r="D66" s="571" t="str">
        <f t="shared" si="18"/>
        <v/>
      </c>
      <c r="E66" s="571" t="str">
        <f t="shared" si="17"/>
        <v/>
      </c>
      <c r="F66" s="571" t="str">
        <f t="shared" si="17"/>
        <v/>
      </c>
      <c r="G66" s="571" t="str">
        <f t="shared" si="17"/>
        <v/>
      </c>
      <c r="H66" s="571">
        <f t="shared" si="17"/>
        <v>0</v>
      </c>
      <c r="I66" s="571">
        <f t="shared" si="17"/>
        <v>0</v>
      </c>
      <c r="J66" s="571">
        <f t="shared" si="17"/>
        <v>0</v>
      </c>
    </row>
    <row r="67" spans="1:10" s="16" customFormat="1">
      <c r="A67" s="143"/>
      <c r="B67" s="312" t="str">
        <f>IF('Input-IS Y3'!B67="","",'Input-IS Y3'!B67)</f>
        <v/>
      </c>
      <c r="C67" s="570"/>
      <c r="D67" s="571" t="str">
        <f t="shared" si="18"/>
        <v/>
      </c>
      <c r="E67" s="571" t="str">
        <f t="shared" si="17"/>
        <v/>
      </c>
      <c r="F67" s="571" t="str">
        <f t="shared" si="17"/>
        <v/>
      </c>
      <c r="G67" s="571" t="str">
        <f t="shared" si="17"/>
        <v/>
      </c>
      <c r="H67" s="571">
        <f t="shared" si="17"/>
        <v>0</v>
      </c>
      <c r="I67" s="571">
        <f t="shared" si="17"/>
        <v>0</v>
      </c>
      <c r="J67" s="571">
        <f t="shared" si="17"/>
        <v>0</v>
      </c>
    </row>
    <row r="68" spans="1:10" s="16" customFormat="1">
      <c r="A68" s="143"/>
      <c r="B68" s="312" t="str">
        <f>IF('Input-IS Y3'!B68="","",'Input-IS Y3'!B68)</f>
        <v/>
      </c>
      <c r="C68" s="570"/>
      <c r="D68" s="794" t="str">
        <f t="shared" si="18"/>
        <v/>
      </c>
      <c r="E68" s="794" t="str">
        <f t="shared" si="17"/>
        <v/>
      </c>
      <c r="F68" s="794" t="str">
        <f t="shared" si="17"/>
        <v/>
      </c>
      <c r="G68" s="794" t="str">
        <f t="shared" si="17"/>
        <v/>
      </c>
      <c r="H68" s="794">
        <f t="shared" si="17"/>
        <v>0</v>
      </c>
      <c r="I68" s="794">
        <f t="shared" si="17"/>
        <v>0</v>
      </c>
      <c r="J68" s="794">
        <f t="shared" si="17"/>
        <v>0</v>
      </c>
    </row>
    <row r="69" spans="1:10" s="16" customFormat="1">
      <c r="A69" s="143"/>
      <c r="B69" s="785" t="str">
        <f>IF('Input-IS Y3'!B69="","",'Input-IS Y3'!B69)</f>
        <v/>
      </c>
      <c r="C69" s="570"/>
      <c r="D69" s="794" t="str">
        <f t="shared" si="18"/>
        <v/>
      </c>
      <c r="E69" s="794" t="str">
        <f t="shared" si="17"/>
        <v/>
      </c>
      <c r="F69" s="794" t="str">
        <f t="shared" si="17"/>
        <v/>
      </c>
      <c r="G69" s="794" t="str">
        <f t="shared" si="17"/>
        <v/>
      </c>
      <c r="H69" s="794">
        <f t="shared" si="17"/>
        <v>0</v>
      </c>
      <c r="I69" s="794">
        <f t="shared" si="17"/>
        <v>0</v>
      </c>
      <c r="J69" s="794">
        <f t="shared" si="17"/>
        <v>0</v>
      </c>
    </row>
    <row r="70" spans="1:10" s="16" customFormat="1">
      <c r="A70" s="143"/>
      <c r="B70" s="785" t="str">
        <f>IF('Input-IS Y3'!B70="","",'Input-IS Y3'!B70)</f>
        <v/>
      </c>
      <c r="C70" s="570"/>
      <c r="D70" s="794" t="str">
        <f t="shared" si="18"/>
        <v/>
      </c>
      <c r="E70" s="794" t="str">
        <f t="shared" si="17"/>
        <v/>
      </c>
      <c r="F70" s="794" t="str">
        <f t="shared" si="17"/>
        <v/>
      </c>
      <c r="G70" s="794" t="str">
        <f t="shared" si="17"/>
        <v/>
      </c>
      <c r="H70" s="794">
        <f t="shared" si="17"/>
        <v>0</v>
      </c>
      <c r="I70" s="794">
        <f t="shared" si="17"/>
        <v>0</v>
      </c>
      <c r="J70" s="794">
        <f t="shared" si="17"/>
        <v>0</v>
      </c>
    </row>
    <row r="71" spans="1:10" s="782" customFormat="1">
      <c r="A71" s="143"/>
      <c r="B71" s="785" t="str">
        <f>IF('Input-IS Y3'!B71="","",'Input-IS Y3'!B71)</f>
        <v/>
      </c>
      <c r="C71" s="793"/>
      <c r="D71" s="794" t="str">
        <f t="shared" si="18"/>
        <v/>
      </c>
      <c r="E71" s="794" t="str">
        <f t="shared" si="17"/>
        <v/>
      </c>
      <c r="F71" s="794" t="str">
        <f t="shared" si="17"/>
        <v/>
      </c>
      <c r="G71" s="794" t="str">
        <f t="shared" si="17"/>
        <v/>
      </c>
      <c r="H71" s="794">
        <f t="shared" si="17"/>
        <v>0</v>
      </c>
      <c r="I71" s="794">
        <f t="shared" si="17"/>
        <v>0</v>
      </c>
      <c r="J71" s="794">
        <f t="shared" si="17"/>
        <v>0</v>
      </c>
    </row>
    <row r="72" spans="1:10" s="782" customFormat="1">
      <c r="A72" s="143"/>
      <c r="B72" s="785" t="str">
        <f>IF('Input-IS Y3'!B72="","",'Input-IS Y3'!B72)</f>
        <v/>
      </c>
      <c r="C72" s="793"/>
      <c r="D72" s="794" t="str">
        <f t="shared" si="18"/>
        <v/>
      </c>
      <c r="E72" s="794" t="str">
        <f t="shared" si="17"/>
        <v/>
      </c>
      <c r="F72" s="794" t="str">
        <f t="shared" si="17"/>
        <v/>
      </c>
      <c r="G72" s="794" t="str">
        <f t="shared" si="17"/>
        <v/>
      </c>
      <c r="H72" s="794">
        <f t="shared" si="17"/>
        <v>0</v>
      </c>
      <c r="I72" s="794">
        <f t="shared" si="17"/>
        <v>0</v>
      </c>
      <c r="J72" s="794">
        <f t="shared" si="17"/>
        <v>0</v>
      </c>
    </row>
    <row r="73" spans="1:10" s="782" customFormat="1">
      <c r="A73" s="143"/>
      <c r="B73" s="785" t="str">
        <f>IF('Input-IS Y3'!B73="","",'Input-IS Y3'!B73)</f>
        <v/>
      </c>
      <c r="C73" s="793"/>
      <c r="D73" s="794" t="str">
        <f t="shared" si="18"/>
        <v/>
      </c>
      <c r="E73" s="794" t="str">
        <f t="shared" si="17"/>
        <v/>
      </c>
      <c r="F73" s="794" t="str">
        <f t="shared" si="17"/>
        <v/>
      </c>
      <c r="G73" s="794" t="str">
        <f t="shared" si="17"/>
        <v/>
      </c>
      <c r="H73" s="794">
        <f t="shared" si="17"/>
        <v>0</v>
      </c>
      <c r="I73" s="794">
        <f t="shared" si="17"/>
        <v>0</v>
      </c>
      <c r="J73" s="794">
        <f t="shared" si="17"/>
        <v>0</v>
      </c>
    </row>
    <row r="74" spans="1:10" s="782" customFormat="1">
      <c r="A74" s="143"/>
      <c r="B74" s="785" t="str">
        <f>IF('Input-IS Y3'!B74="","",'Input-IS Y3'!B74)</f>
        <v/>
      </c>
      <c r="C74" s="793"/>
      <c r="D74" s="794" t="str">
        <f t="shared" si="18"/>
        <v/>
      </c>
      <c r="E74" s="794" t="str">
        <f t="shared" si="17"/>
        <v/>
      </c>
      <c r="F74" s="794" t="str">
        <f t="shared" si="17"/>
        <v/>
      </c>
      <c r="G74" s="794" t="str">
        <f t="shared" si="17"/>
        <v/>
      </c>
      <c r="H74" s="794">
        <f t="shared" si="17"/>
        <v>0</v>
      </c>
      <c r="I74" s="794">
        <f t="shared" si="17"/>
        <v>0</v>
      </c>
      <c r="J74" s="794">
        <f t="shared" si="17"/>
        <v>0</v>
      </c>
    </row>
    <row r="75" spans="1:10" s="782" customFormat="1">
      <c r="A75" s="143"/>
      <c r="B75" s="785" t="str">
        <f>IF('Input-IS Y3'!B75="","",'Input-IS Y3'!B75)</f>
        <v/>
      </c>
      <c r="C75" s="793"/>
      <c r="D75" s="794" t="str">
        <f t="shared" si="18"/>
        <v/>
      </c>
      <c r="E75" s="794" t="str">
        <f t="shared" si="17"/>
        <v/>
      </c>
      <c r="F75" s="794" t="str">
        <f t="shared" si="17"/>
        <v/>
      </c>
      <c r="G75" s="794" t="str">
        <f t="shared" si="17"/>
        <v/>
      </c>
      <c r="H75" s="794">
        <f t="shared" si="17"/>
        <v>0</v>
      </c>
      <c r="I75" s="794">
        <f t="shared" si="17"/>
        <v>0</v>
      </c>
      <c r="J75" s="794">
        <f t="shared" si="17"/>
        <v>0</v>
      </c>
    </row>
    <row r="76" spans="1:10" s="782" customFormat="1">
      <c r="A76" s="143"/>
      <c r="B76" s="785" t="str">
        <f>IF('Input-IS Y3'!B76="","",'Input-IS Y3'!B76)</f>
        <v/>
      </c>
      <c r="C76" s="793"/>
      <c r="D76" s="794" t="str">
        <f t="shared" si="18"/>
        <v/>
      </c>
      <c r="E76" s="794" t="str">
        <f t="shared" si="17"/>
        <v/>
      </c>
      <c r="F76" s="794" t="str">
        <f t="shared" si="17"/>
        <v/>
      </c>
      <c r="G76" s="794" t="str">
        <f t="shared" si="17"/>
        <v/>
      </c>
      <c r="H76" s="794">
        <f t="shared" si="17"/>
        <v>0</v>
      </c>
      <c r="I76" s="794">
        <f t="shared" si="17"/>
        <v>0</v>
      </c>
      <c r="J76" s="794">
        <f t="shared" si="17"/>
        <v>0</v>
      </c>
    </row>
    <row r="77" spans="1:10" s="782" customFormat="1">
      <c r="A77" s="143"/>
      <c r="B77" s="785" t="str">
        <f>IF('Input-IS Y3'!B77="","",'Input-IS Y3'!B77)</f>
        <v/>
      </c>
      <c r="C77" s="793"/>
      <c r="D77" s="794" t="str">
        <f t="shared" si="18"/>
        <v/>
      </c>
      <c r="E77" s="794" t="str">
        <f t="shared" si="17"/>
        <v/>
      </c>
      <c r="F77" s="794" t="str">
        <f t="shared" si="17"/>
        <v/>
      </c>
      <c r="G77" s="794" t="str">
        <f t="shared" si="17"/>
        <v/>
      </c>
      <c r="H77" s="794">
        <f t="shared" si="17"/>
        <v>0</v>
      </c>
      <c r="I77" s="794">
        <f t="shared" si="17"/>
        <v>0</v>
      </c>
      <c r="J77" s="794">
        <f t="shared" si="17"/>
        <v>0</v>
      </c>
    </row>
    <row r="78" spans="1:10" s="782" customFormat="1">
      <c r="A78" s="143"/>
      <c r="B78" s="785" t="str">
        <f>IF('Input-IS Y3'!B78="","",'Input-IS Y3'!B78)</f>
        <v/>
      </c>
      <c r="C78" s="793"/>
      <c r="D78" s="794" t="str">
        <f t="shared" si="18"/>
        <v/>
      </c>
      <c r="E78" s="794" t="str">
        <f t="shared" si="17"/>
        <v/>
      </c>
      <c r="F78" s="794" t="str">
        <f t="shared" si="17"/>
        <v/>
      </c>
      <c r="G78" s="794" t="str">
        <f t="shared" si="17"/>
        <v/>
      </c>
      <c r="H78" s="794">
        <f t="shared" si="17"/>
        <v>0</v>
      </c>
      <c r="I78" s="794">
        <f t="shared" si="17"/>
        <v>0</v>
      </c>
      <c r="J78" s="794">
        <f t="shared" si="17"/>
        <v>0</v>
      </c>
    </row>
    <row r="79" spans="1:10" s="16" customFormat="1">
      <c r="A79" s="143"/>
      <c r="B79" s="785" t="str">
        <f>IF('Input-IS Y3'!B79="","",'Input-IS Y3'!B79)</f>
        <v/>
      </c>
      <c r="C79" s="570"/>
      <c r="D79" s="794" t="str">
        <f t="shared" si="18"/>
        <v/>
      </c>
      <c r="E79" s="794" t="str">
        <f t="shared" si="17"/>
        <v/>
      </c>
      <c r="F79" s="794" t="str">
        <f t="shared" si="17"/>
        <v/>
      </c>
      <c r="G79" s="794" t="str">
        <f t="shared" si="17"/>
        <v/>
      </c>
      <c r="H79" s="794">
        <f t="shared" si="17"/>
        <v>0</v>
      </c>
      <c r="I79" s="794">
        <f t="shared" si="17"/>
        <v>0</v>
      </c>
      <c r="J79" s="794">
        <f t="shared" si="17"/>
        <v>0</v>
      </c>
    </row>
    <row r="80" spans="1:10">
      <c r="B80" s="785" t="str">
        <f>IF('Input-IS Y3'!B80="","",'Input-IS Y3'!B80)</f>
        <v/>
      </c>
      <c r="C80" s="570"/>
      <c r="D80" s="794" t="str">
        <f t="shared" si="18"/>
        <v/>
      </c>
      <c r="E80" s="794" t="str">
        <f t="shared" si="17"/>
        <v/>
      </c>
      <c r="F80" s="794" t="str">
        <f t="shared" si="17"/>
        <v/>
      </c>
      <c r="G80" s="794" t="str">
        <f t="shared" si="17"/>
        <v/>
      </c>
      <c r="H80" s="794">
        <f t="shared" si="17"/>
        <v>0</v>
      </c>
      <c r="I80" s="794">
        <f t="shared" si="17"/>
        <v>0</v>
      </c>
      <c r="J80" s="794">
        <f t="shared" si="17"/>
        <v>0</v>
      </c>
    </row>
    <row r="81" spans="1:10">
      <c r="B81" s="209" t="s">
        <v>20</v>
      </c>
      <c r="C81" s="572">
        <f t="shared" ref="C81:J81" si="19">IF(ISERROR(C32+C59),"",(C32+C59))</f>
        <v>0</v>
      </c>
      <c r="D81" s="573">
        <f t="shared" si="19"/>
        <v>0</v>
      </c>
      <c r="E81" s="573">
        <f t="shared" si="19"/>
        <v>0</v>
      </c>
      <c r="F81" s="573">
        <f t="shared" si="19"/>
        <v>0</v>
      </c>
      <c r="G81" s="573">
        <f t="shared" si="19"/>
        <v>0</v>
      </c>
      <c r="H81" s="573">
        <f t="shared" si="19"/>
        <v>0</v>
      </c>
      <c r="I81" s="573">
        <f t="shared" si="19"/>
        <v>0</v>
      </c>
      <c r="J81" s="573">
        <f t="shared" si="19"/>
        <v>0</v>
      </c>
    </row>
    <row r="82" spans="1:10">
      <c r="B82" s="210" t="s">
        <v>18</v>
      </c>
      <c r="C82" s="574"/>
      <c r="D82" s="575"/>
      <c r="E82" s="575"/>
      <c r="F82" s="575"/>
      <c r="G82" s="575"/>
      <c r="H82" s="575"/>
      <c r="I82" s="575"/>
      <c r="J82" s="575"/>
    </row>
    <row r="83" spans="1:10" s="16" customFormat="1">
      <c r="A83" s="143"/>
      <c r="B83" s="333" t="s">
        <v>10</v>
      </c>
      <c r="C83" s="578">
        <f>SUM(C84:C103)</f>
        <v>0</v>
      </c>
      <c r="D83" s="578">
        <f>SUM(D84:D103)</f>
        <v>0</v>
      </c>
      <c r="E83" s="578">
        <f t="shared" ref="E83:J83" si="20">SUM(E84:E103)</f>
        <v>0</v>
      </c>
      <c r="F83" s="578">
        <f t="shared" si="20"/>
        <v>0</v>
      </c>
      <c r="G83" s="578">
        <f t="shared" si="20"/>
        <v>0</v>
      </c>
      <c r="H83" s="578">
        <f t="shared" si="20"/>
        <v>0</v>
      </c>
      <c r="I83" s="578">
        <f t="shared" si="20"/>
        <v>0</v>
      </c>
      <c r="J83" s="578">
        <f t="shared" si="20"/>
        <v>0</v>
      </c>
    </row>
    <row r="84" spans="1:10">
      <c r="B84" s="398" t="str">
        <f>IF('Input-IS Y3'!B84="","",'Input-IS Y3'!B84)</f>
        <v>Conference Participation Fees</v>
      </c>
      <c r="C84" s="568">
        <f t="shared" ref="C84:C103" si="21">SUM(D84:J84)</f>
        <v>0</v>
      </c>
      <c r="D84" s="567"/>
      <c r="E84" s="567"/>
      <c r="F84" s="567"/>
      <c r="G84" s="567"/>
      <c r="H84" s="567"/>
      <c r="I84" s="567"/>
      <c r="J84" s="567"/>
    </row>
    <row r="85" spans="1:10" s="781" customFormat="1">
      <c r="A85" s="143"/>
      <c r="B85" s="787" t="str">
        <f>IF('Input-IS Y3'!B85="","",'Input-IS Y3'!B85)</f>
        <v>Conference sponsors</v>
      </c>
      <c r="C85" s="792">
        <f t="shared" si="21"/>
        <v>0</v>
      </c>
      <c r="D85" s="791"/>
      <c r="E85" s="791"/>
      <c r="F85" s="791"/>
      <c r="G85" s="791"/>
      <c r="H85" s="791"/>
      <c r="I85" s="791"/>
      <c r="J85" s="791"/>
    </row>
    <row r="86" spans="1:10" s="781" customFormat="1">
      <c r="A86" s="143"/>
      <c r="B86" s="787" t="str">
        <f>IF('Input-IS Y3'!B86="","",'Input-IS Y3'!B86)</f>
        <v>Sponsorships</v>
      </c>
      <c r="C86" s="792">
        <f t="shared" si="21"/>
        <v>0</v>
      </c>
      <c r="D86" s="791"/>
      <c r="E86" s="791"/>
      <c r="F86" s="791"/>
      <c r="G86" s="791"/>
      <c r="H86" s="791"/>
      <c r="I86" s="791"/>
      <c r="J86" s="791"/>
    </row>
    <row r="87" spans="1:10" s="781" customFormat="1">
      <c r="A87" s="143"/>
      <c r="B87" s="787" t="str">
        <f>IF('Input-IS Y3'!B87="","",'Input-IS Y3'!B87)</f>
        <v>Program service fees</v>
      </c>
      <c r="C87" s="792">
        <f t="shared" si="21"/>
        <v>0</v>
      </c>
      <c r="D87" s="791"/>
      <c r="E87" s="791"/>
      <c r="F87" s="791"/>
      <c r="G87" s="791"/>
      <c r="H87" s="791"/>
      <c r="I87" s="791"/>
      <c r="J87" s="791"/>
    </row>
    <row r="88" spans="1:10" s="781" customFormat="1">
      <c r="A88" s="143"/>
      <c r="B88" s="787" t="str">
        <f>IF('Input-IS Y3'!B88="","",'Input-IS Y3'!B88)</f>
        <v>Other revenue</v>
      </c>
      <c r="C88" s="792">
        <f t="shared" si="21"/>
        <v>0</v>
      </c>
      <c r="D88" s="791"/>
      <c r="E88" s="791"/>
      <c r="F88" s="791"/>
      <c r="G88" s="791"/>
      <c r="H88" s="791"/>
      <c r="I88" s="791"/>
      <c r="J88" s="791"/>
    </row>
    <row r="89" spans="1:10" s="781" customFormat="1">
      <c r="A89" s="143"/>
      <c r="B89" s="787" t="str">
        <f>IF('Input-IS Y3'!B89="","",'Input-IS Y3'!B89)</f>
        <v>Subscriptions</v>
      </c>
      <c r="C89" s="792">
        <f t="shared" si="21"/>
        <v>0</v>
      </c>
      <c r="D89" s="791"/>
      <c r="E89" s="791"/>
      <c r="F89" s="791"/>
      <c r="G89" s="791"/>
      <c r="H89" s="791"/>
      <c r="I89" s="791"/>
      <c r="J89" s="791"/>
    </row>
    <row r="90" spans="1:10" s="781" customFormat="1">
      <c r="A90" s="143"/>
      <c r="B90" s="787" t="str">
        <f>IF('Input-IS Y3'!B90="","",'Input-IS Y3'!B90)</f>
        <v>Royalties</v>
      </c>
      <c r="C90" s="792">
        <f t="shared" si="21"/>
        <v>0</v>
      </c>
      <c r="D90" s="791"/>
      <c r="E90" s="791"/>
      <c r="F90" s="791"/>
      <c r="G90" s="791"/>
      <c r="H90" s="791"/>
      <c r="I90" s="791"/>
      <c r="J90" s="791"/>
    </row>
    <row r="91" spans="1:10" s="781" customFormat="1">
      <c r="A91" s="143"/>
      <c r="B91" s="787" t="str">
        <f>IF('Input-IS Y3'!B91="","",'Input-IS Y3'!B91)</f>
        <v/>
      </c>
      <c r="C91" s="792">
        <f t="shared" si="21"/>
        <v>0</v>
      </c>
      <c r="D91" s="791"/>
      <c r="E91" s="791"/>
      <c r="F91" s="791"/>
      <c r="G91" s="791"/>
      <c r="H91" s="791"/>
      <c r="I91" s="791"/>
      <c r="J91" s="791"/>
    </row>
    <row r="92" spans="1:10" s="781" customFormat="1">
      <c r="A92" s="143"/>
      <c r="B92" s="787" t="str">
        <f>IF('Input-IS Y3'!B92="","",'Input-IS Y3'!B92)</f>
        <v/>
      </c>
      <c r="C92" s="792">
        <f t="shared" si="21"/>
        <v>0</v>
      </c>
      <c r="D92" s="791"/>
      <c r="E92" s="791"/>
      <c r="F92" s="791"/>
      <c r="G92" s="791"/>
      <c r="H92" s="791"/>
      <c r="I92" s="791"/>
      <c r="J92" s="791"/>
    </row>
    <row r="93" spans="1:10" s="781" customFormat="1">
      <c r="A93" s="143"/>
      <c r="B93" s="787" t="str">
        <f>IF('Input-IS Y3'!B93="","",'Input-IS Y3'!B93)</f>
        <v/>
      </c>
      <c r="C93" s="792">
        <f t="shared" si="21"/>
        <v>0</v>
      </c>
      <c r="D93" s="791"/>
      <c r="E93" s="791"/>
      <c r="F93" s="791"/>
      <c r="G93" s="791"/>
      <c r="H93" s="791"/>
      <c r="I93" s="791"/>
      <c r="J93" s="791"/>
    </row>
    <row r="94" spans="1:10">
      <c r="B94" s="787" t="str">
        <f>IF('Input-IS Y3'!B94="","",'Input-IS Y3'!B94)</f>
        <v/>
      </c>
      <c r="C94" s="792">
        <f t="shared" si="21"/>
        <v>0</v>
      </c>
      <c r="D94" s="567"/>
      <c r="E94" s="567"/>
      <c r="F94" s="567"/>
      <c r="G94" s="567"/>
      <c r="H94" s="567"/>
      <c r="I94" s="567"/>
      <c r="J94" s="567"/>
    </row>
    <row r="95" spans="1:10">
      <c r="B95" s="787" t="str">
        <f>IF('Input-IS Y3'!B95="","",'Input-IS Y3'!B95)</f>
        <v/>
      </c>
      <c r="C95" s="792">
        <f t="shared" si="21"/>
        <v>0</v>
      </c>
      <c r="D95" s="567"/>
      <c r="E95" s="567"/>
      <c r="F95" s="567"/>
      <c r="G95" s="567"/>
      <c r="H95" s="567"/>
      <c r="I95" s="567"/>
      <c r="J95" s="567"/>
    </row>
    <row r="96" spans="1:10">
      <c r="B96" s="787" t="str">
        <f>IF('Input-IS Y3'!B96="","",'Input-IS Y3'!B96)</f>
        <v/>
      </c>
      <c r="C96" s="792">
        <f t="shared" si="21"/>
        <v>0</v>
      </c>
      <c r="D96" s="567"/>
      <c r="E96" s="567"/>
      <c r="F96" s="567"/>
      <c r="G96" s="567"/>
      <c r="H96" s="567"/>
      <c r="I96" s="567"/>
      <c r="J96" s="567"/>
    </row>
    <row r="97" spans="1:10">
      <c r="B97" s="787" t="str">
        <f>IF('Input-IS Y3'!B97="","",'Input-IS Y3'!B97)</f>
        <v/>
      </c>
      <c r="C97" s="792">
        <f t="shared" si="21"/>
        <v>0</v>
      </c>
      <c r="D97" s="567"/>
      <c r="E97" s="567"/>
      <c r="F97" s="567"/>
      <c r="G97" s="567"/>
      <c r="H97" s="567"/>
      <c r="I97" s="567"/>
      <c r="J97" s="567"/>
    </row>
    <row r="98" spans="1:10">
      <c r="B98" s="787" t="str">
        <f>IF('Input-IS Y3'!B98="","",'Input-IS Y3'!B98)</f>
        <v/>
      </c>
      <c r="C98" s="792">
        <f t="shared" si="21"/>
        <v>0</v>
      </c>
      <c r="D98" s="567"/>
      <c r="E98" s="567"/>
      <c r="F98" s="567"/>
      <c r="G98" s="567"/>
      <c r="H98" s="567"/>
      <c r="I98" s="567"/>
      <c r="J98" s="567"/>
    </row>
    <row r="99" spans="1:10">
      <c r="B99" s="787" t="str">
        <f>IF('Input-IS Y3'!B99="","",'Input-IS Y3'!B99)</f>
        <v/>
      </c>
      <c r="C99" s="792">
        <f t="shared" si="21"/>
        <v>0</v>
      </c>
      <c r="D99" s="567"/>
      <c r="E99" s="567"/>
      <c r="F99" s="567"/>
      <c r="G99" s="567"/>
      <c r="H99" s="567"/>
      <c r="I99" s="567"/>
      <c r="J99" s="567"/>
    </row>
    <row r="100" spans="1:10">
      <c r="B100" s="787" t="str">
        <f>IF('Input-IS Y3'!B100="","",'Input-IS Y3'!B100)</f>
        <v/>
      </c>
      <c r="C100" s="792">
        <f t="shared" si="21"/>
        <v>0</v>
      </c>
      <c r="D100" s="567"/>
      <c r="E100" s="567"/>
      <c r="F100" s="567"/>
      <c r="G100" s="567"/>
      <c r="H100" s="567"/>
      <c r="I100" s="567"/>
      <c r="J100" s="567"/>
    </row>
    <row r="101" spans="1:10">
      <c r="B101" s="787" t="str">
        <f>IF('Input-IS Y3'!B101="","",'Input-IS Y3'!B101)</f>
        <v/>
      </c>
      <c r="C101" s="792">
        <f t="shared" si="21"/>
        <v>0</v>
      </c>
      <c r="D101" s="567"/>
      <c r="E101" s="567"/>
      <c r="F101" s="567"/>
      <c r="G101" s="567"/>
      <c r="H101" s="567"/>
      <c r="I101" s="567"/>
      <c r="J101" s="567"/>
    </row>
    <row r="102" spans="1:10">
      <c r="B102" s="787" t="str">
        <f>IF('Input-IS Y3'!B102="","",'Input-IS Y3'!B102)</f>
        <v/>
      </c>
      <c r="C102" s="792">
        <f t="shared" si="21"/>
        <v>0</v>
      </c>
      <c r="D102" s="567"/>
      <c r="E102" s="567"/>
      <c r="F102" s="567"/>
      <c r="G102" s="567"/>
      <c r="H102" s="567"/>
      <c r="I102" s="567"/>
      <c r="J102" s="567"/>
    </row>
    <row r="103" spans="1:10">
      <c r="B103" s="787" t="str">
        <f>IF('Input-IS Y3'!B103="","",'Input-IS Y3'!B103)</f>
        <v/>
      </c>
      <c r="C103" s="792">
        <f t="shared" si="21"/>
        <v>0</v>
      </c>
      <c r="D103" s="567"/>
      <c r="E103" s="567"/>
      <c r="F103" s="567"/>
      <c r="G103" s="567"/>
      <c r="H103" s="567"/>
      <c r="I103" s="567"/>
      <c r="J103" s="567"/>
    </row>
    <row r="104" spans="1:10" s="19" customFormat="1">
      <c r="A104" s="143"/>
      <c r="B104" s="410" t="s">
        <v>11</v>
      </c>
      <c r="C104" s="578">
        <f>C105+C118+C127+C138</f>
        <v>0</v>
      </c>
      <c r="D104" s="578">
        <f t="shared" ref="D104:J104" si="22">D105+D118+D127+D138</f>
        <v>0</v>
      </c>
      <c r="E104" s="578">
        <f t="shared" si="22"/>
        <v>0</v>
      </c>
      <c r="F104" s="578">
        <f t="shared" si="22"/>
        <v>0</v>
      </c>
      <c r="G104" s="578">
        <f t="shared" si="22"/>
        <v>0</v>
      </c>
      <c r="H104" s="578">
        <f t="shared" si="22"/>
        <v>0</v>
      </c>
      <c r="I104" s="578">
        <f t="shared" si="22"/>
        <v>0</v>
      </c>
      <c r="J104" s="578">
        <f t="shared" si="22"/>
        <v>0</v>
      </c>
    </row>
    <row r="105" spans="1:10">
      <c r="B105" s="409" t="str">
        <f>IF(Setup!C16="","",Setup!C16)</f>
        <v>Membership</v>
      </c>
      <c r="C105" s="579">
        <f>SUM(C106:C117)</f>
        <v>0</v>
      </c>
      <c r="D105" s="579">
        <f t="shared" ref="D105:J105" si="23">SUM(D106:D117)</f>
        <v>0</v>
      </c>
      <c r="E105" s="579">
        <f t="shared" si="23"/>
        <v>0</v>
      </c>
      <c r="F105" s="579">
        <f t="shared" si="23"/>
        <v>0</v>
      </c>
      <c r="G105" s="579">
        <f t="shared" si="23"/>
        <v>0</v>
      </c>
      <c r="H105" s="579">
        <f t="shared" si="23"/>
        <v>0</v>
      </c>
      <c r="I105" s="579">
        <f t="shared" si="23"/>
        <v>0</v>
      </c>
      <c r="J105" s="579">
        <f t="shared" si="23"/>
        <v>0</v>
      </c>
    </row>
    <row r="106" spans="1:10">
      <c r="B106" s="398" t="str">
        <f>IF('Input-IS Y3'!B106="","",'Input-IS Y3'!B106)</f>
        <v>Dues</v>
      </c>
      <c r="C106" s="567"/>
      <c r="D106" s="571" t="str">
        <f>IF(ISERROR(D$10*$C106),"",(D$10*$C106))</f>
        <v/>
      </c>
      <c r="E106" s="571" t="str">
        <f t="shared" ref="E106:J117" si="24">IF(ISERROR(E$10*$C106),"",(E$10*$C106))</f>
        <v/>
      </c>
      <c r="F106" s="571" t="str">
        <f t="shared" si="24"/>
        <v/>
      </c>
      <c r="G106" s="571" t="str">
        <f t="shared" si="24"/>
        <v/>
      </c>
      <c r="H106" s="571">
        <f t="shared" si="24"/>
        <v>0</v>
      </c>
      <c r="I106" s="571">
        <f t="shared" si="24"/>
        <v>0</v>
      </c>
      <c r="J106" s="571">
        <f t="shared" si="24"/>
        <v>0</v>
      </c>
    </row>
    <row r="107" spans="1:10" s="781" customFormat="1">
      <c r="A107" s="143"/>
      <c r="B107" s="787" t="str">
        <f>IF('Input-IS Y3'!B107="","",'Input-IS Y3'!B107)</f>
        <v>Sponsorships</v>
      </c>
      <c r="C107" s="791"/>
      <c r="D107" s="794" t="str">
        <f t="shared" ref="D107:D117" si="25">IF(ISERROR(D$10*$C107),"",(D$10*$C107))</f>
        <v/>
      </c>
      <c r="E107" s="794" t="str">
        <f t="shared" si="24"/>
        <v/>
      </c>
      <c r="F107" s="794" t="str">
        <f t="shared" si="24"/>
        <v/>
      </c>
      <c r="G107" s="794" t="str">
        <f t="shared" si="24"/>
        <v/>
      </c>
      <c r="H107" s="794">
        <f t="shared" si="24"/>
        <v>0</v>
      </c>
      <c r="I107" s="794">
        <f t="shared" si="24"/>
        <v>0</v>
      </c>
      <c r="J107" s="794">
        <f t="shared" si="24"/>
        <v>0</v>
      </c>
    </row>
    <row r="108" spans="1:10" s="781" customFormat="1">
      <c r="A108" s="143"/>
      <c r="B108" s="787" t="str">
        <f>IF('Input-IS Y3'!B108="","",'Input-IS Y3'!B108)</f>
        <v/>
      </c>
      <c r="C108" s="791"/>
      <c r="D108" s="794" t="str">
        <f t="shared" si="25"/>
        <v/>
      </c>
      <c r="E108" s="794" t="str">
        <f t="shared" si="24"/>
        <v/>
      </c>
      <c r="F108" s="794" t="str">
        <f t="shared" si="24"/>
        <v/>
      </c>
      <c r="G108" s="794" t="str">
        <f t="shared" si="24"/>
        <v/>
      </c>
      <c r="H108" s="794">
        <f t="shared" si="24"/>
        <v>0</v>
      </c>
      <c r="I108" s="794">
        <f t="shared" si="24"/>
        <v>0</v>
      </c>
      <c r="J108" s="794">
        <f t="shared" si="24"/>
        <v>0</v>
      </c>
    </row>
    <row r="109" spans="1:10" s="781" customFormat="1">
      <c r="A109" s="143"/>
      <c r="B109" s="787" t="str">
        <f>IF('Input-IS Y3'!B109="","",'Input-IS Y3'!B109)</f>
        <v/>
      </c>
      <c r="C109" s="791"/>
      <c r="D109" s="794" t="str">
        <f t="shared" si="25"/>
        <v/>
      </c>
      <c r="E109" s="794" t="str">
        <f t="shared" si="24"/>
        <v/>
      </c>
      <c r="F109" s="794" t="str">
        <f t="shared" si="24"/>
        <v/>
      </c>
      <c r="G109" s="794" t="str">
        <f t="shared" si="24"/>
        <v/>
      </c>
      <c r="H109" s="794">
        <f t="shared" si="24"/>
        <v>0</v>
      </c>
      <c r="I109" s="794">
        <f t="shared" si="24"/>
        <v>0</v>
      </c>
      <c r="J109" s="794">
        <f t="shared" si="24"/>
        <v>0</v>
      </c>
    </row>
    <row r="110" spans="1:10" s="781" customFormat="1">
      <c r="A110" s="143"/>
      <c r="B110" s="787" t="str">
        <f>IF('Input-IS Y3'!B110="","",'Input-IS Y3'!B110)</f>
        <v/>
      </c>
      <c r="C110" s="791"/>
      <c r="D110" s="794" t="str">
        <f t="shared" si="25"/>
        <v/>
      </c>
      <c r="E110" s="794" t="str">
        <f t="shared" si="24"/>
        <v/>
      </c>
      <c r="F110" s="794" t="str">
        <f t="shared" si="24"/>
        <v/>
      </c>
      <c r="G110" s="794" t="str">
        <f t="shared" si="24"/>
        <v/>
      </c>
      <c r="H110" s="794">
        <f t="shared" si="24"/>
        <v>0</v>
      </c>
      <c r="I110" s="794">
        <f t="shared" si="24"/>
        <v>0</v>
      </c>
      <c r="J110" s="794">
        <f t="shared" si="24"/>
        <v>0</v>
      </c>
    </row>
    <row r="111" spans="1:10" s="781" customFormat="1">
      <c r="A111" s="143"/>
      <c r="B111" s="787" t="str">
        <f>IF('Input-IS Y3'!B111="","",'Input-IS Y3'!B111)</f>
        <v/>
      </c>
      <c r="C111" s="791"/>
      <c r="D111" s="794" t="str">
        <f t="shared" si="25"/>
        <v/>
      </c>
      <c r="E111" s="794" t="str">
        <f t="shared" si="24"/>
        <v/>
      </c>
      <c r="F111" s="794" t="str">
        <f t="shared" si="24"/>
        <v/>
      </c>
      <c r="G111" s="794" t="str">
        <f t="shared" si="24"/>
        <v/>
      </c>
      <c r="H111" s="794">
        <f t="shared" si="24"/>
        <v>0</v>
      </c>
      <c r="I111" s="794">
        <f t="shared" si="24"/>
        <v>0</v>
      </c>
      <c r="J111" s="794">
        <f t="shared" si="24"/>
        <v>0</v>
      </c>
    </row>
    <row r="112" spans="1:10" s="781" customFormat="1">
      <c r="A112" s="143"/>
      <c r="B112" s="787" t="str">
        <f>IF('Input-IS Y3'!B112="","",'Input-IS Y3'!B112)</f>
        <v/>
      </c>
      <c r="C112" s="791"/>
      <c r="D112" s="794" t="str">
        <f t="shared" si="25"/>
        <v/>
      </c>
      <c r="E112" s="794" t="str">
        <f t="shared" si="24"/>
        <v/>
      </c>
      <c r="F112" s="794" t="str">
        <f t="shared" si="24"/>
        <v/>
      </c>
      <c r="G112" s="794" t="str">
        <f t="shared" si="24"/>
        <v/>
      </c>
      <c r="H112" s="794">
        <f t="shared" si="24"/>
        <v>0</v>
      </c>
      <c r="I112" s="794">
        <f t="shared" si="24"/>
        <v>0</v>
      </c>
      <c r="J112" s="794">
        <f t="shared" si="24"/>
        <v>0</v>
      </c>
    </row>
    <row r="113" spans="1:10" s="781" customFormat="1">
      <c r="A113" s="143"/>
      <c r="B113" s="787" t="str">
        <f>IF('Input-IS Y3'!B113="","",'Input-IS Y3'!B113)</f>
        <v/>
      </c>
      <c r="C113" s="791"/>
      <c r="D113" s="794" t="str">
        <f t="shared" si="25"/>
        <v/>
      </c>
      <c r="E113" s="794" t="str">
        <f t="shared" si="24"/>
        <v/>
      </c>
      <c r="F113" s="794" t="str">
        <f t="shared" si="24"/>
        <v/>
      </c>
      <c r="G113" s="794" t="str">
        <f t="shared" si="24"/>
        <v/>
      </c>
      <c r="H113" s="794">
        <f t="shared" si="24"/>
        <v>0</v>
      </c>
      <c r="I113" s="794">
        <f t="shared" si="24"/>
        <v>0</v>
      </c>
      <c r="J113" s="794">
        <f t="shared" si="24"/>
        <v>0</v>
      </c>
    </row>
    <row r="114" spans="1:10" s="781" customFormat="1">
      <c r="A114" s="143"/>
      <c r="B114" s="787" t="str">
        <f>IF('Input-IS Y3'!B114="","",'Input-IS Y3'!B114)</f>
        <v/>
      </c>
      <c r="C114" s="791"/>
      <c r="D114" s="794" t="str">
        <f t="shared" si="25"/>
        <v/>
      </c>
      <c r="E114" s="794" t="str">
        <f t="shared" si="24"/>
        <v/>
      </c>
      <c r="F114" s="794" t="str">
        <f t="shared" si="24"/>
        <v/>
      </c>
      <c r="G114" s="794" t="str">
        <f t="shared" si="24"/>
        <v/>
      </c>
      <c r="H114" s="794">
        <f t="shared" si="24"/>
        <v>0</v>
      </c>
      <c r="I114" s="794">
        <f t="shared" si="24"/>
        <v>0</v>
      </c>
      <c r="J114" s="794">
        <f t="shared" si="24"/>
        <v>0</v>
      </c>
    </row>
    <row r="115" spans="1:10" s="781" customFormat="1">
      <c r="A115" s="143"/>
      <c r="B115" s="787" t="str">
        <f>IF('Input-IS Y3'!B115="","",'Input-IS Y3'!B115)</f>
        <v/>
      </c>
      <c r="C115" s="791"/>
      <c r="D115" s="794" t="str">
        <f t="shared" si="25"/>
        <v/>
      </c>
      <c r="E115" s="794" t="str">
        <f t="shared" si="24"/>
        <v/>
      </c>
      <c r="F115" s="794" t="str">
        <f t="shared" si="24"/>
        <v/>
      </c>
      <c r="G115" s="794" t="str">
        <f t="shared" si="24"/>
        <v/>
      </c>
      <c r="H115" s="794">
        <f t="shared" si="24"/>
        <v>0</v>
      </c>
      <c r="I115" s="794">
        <f t="shared" si="24"/>
        <v>0</v>
      </c>
      <c r="J115" s="794">
        <f t="shared" si="24"/>
        <v>0</v>
      </c>
    </row>
    <row r="116" spans="1:10" s="781" customFormat="1">
      <c r="A116" s="143"/>
      <c r="B116" s="787" t="str">
        <f>IF('Input-IS Y3'!B116="","",'Input-IS Y3'!B116)</f>
        <v/>
      </c>
      <c r="C116" s="791"/>
      <c r="D116" s="794" t="str">
        <f t="shared" si="25"/>
        <v/>
      </c>
      <c r="E116" s="794" t="str">
        <f t="shared" si="24"/>
        <v/>
      </c>
      <c r="F116" s="794" t="str">
        <f t="shared" si="24"/>
        <v/>
      </c>
      <c r="G116" s="794" t="str">
        <f t="shared" si="24"/>
        <v/>
      </c>
      <c r="H116" s="794">
        <f t="shared" si="24"/>
        <v>0</v>
      </c>
      <c r="I116" s="794">
        <f t="shared" si="24"/>
        <v>0</v>
      </c>
      <c r="J116" s="794">
        <f t="shared" si="24"/>
        <v>0</v>
      </c>
    </row>
    <row r="117" spans="1:10">
      <c r="B117" s="787" t="str">
        <f>IF('Input-IS Y3'!B117="","",'Input-IS Y3'!B117)</f>
        <v/>
      </c>
      <c r="C117" s="791"/>
      <c r="D117" s="794" t="str">
        <f t="shared" si="25"/>
        <v/>
      </c>
      <c r="E117" s="794" t="str">
        <f t="shared" si="24"/>
        <v/>
      </c>
      <c r="F117" s="794" t="str">
        <f t="shared" si="24"/>
        <v/>
      </c>
      <c r="G117" s="794" t="str">
        <f t="shared" si="24"/>
        <v/>
      </c>
      <c r="H117" s="794">
        <f t="shared" si="24"/>
        <v>0</v>
      </c>
      <c r="I117" s="794">
        <f t="shared" si="24"/>
        <v>0</v>
      </c>
      <c r="J117" s="794">
        <f t="shared" si="24"/>
        <v>0</v>
      </c>
    </row>
    <row r="118" spans="1:10">
      <c r="B118" s="409" t="str">
        <f>IF(Setup!C17="","",Setup!C17)</f>
        <v>Interest/Investment Income</v>
      </c>
      <c r="C118" s="579">
        <f>SUM(C119:C126)</f>
        <v>0</v>
      </c>
      <c r="D118" s="579">
        <f t="shared" ref="D118:J118" si="26">SUM(D119:D126)</f>
        <v>0</v>
      </c>
      <c r="E118" s="579">
        <f t="shared" si="26"/>
        <v>0</v>
      </c>
      <c r="F118" s="579">
        <f t="shared" si="26"/>
        <v>0</v>
      </c>
      <c r="G118" s="579">
        <f t="shared" si="26"/>
        <v>0</v>
      </c>
      <c r="H118" s="579">
        <f t="shared" si="26"/>
        <v>0</v>
      </c>
      <c r="I118" s="579">
        <f t="shared" si="26"/>
        <v>0</v>
      </c>
      <c r="J118" s="579">
        <f t="shared" si="26"/>
        <v>0</v>
      </c>
    </row>
    <row r="119" spans="1:10">
      <c r="B119" s="398" t="str">
        <f>IF('Input-IS Y3'!B119="","",'Input-IS Y3'!B119)</f>
        <v xml:space="preserve">Interest   </v>
      </c>
      <c r="C119" s="567"/>
      <c r="D119" s="571" t="str">
        <f>IF(ISERROR(D$10*$C119),"",(D$10*$C119))</f>
        <v/>
      </c>
      <c r="E119" s="571" t="str">
        <f t="shared" ref="E119:J126" si="27">IF(ISERROR(E$10*$C119),"",(E$10*$C119))</f>
        <v/>
      </c>
      <c r="F119" s="571" t="str">
        <f t="shared" si="27"/>
        <v/>
      </c>
      <c r="G119" s="571" t="str">
        <f t="shared" si="27"/>
        <v/>
      </c>
      <c r="H119" s="571">
        <f t="shared" si="27"/>
        <v>0</v>
      </c>
      <c r="I119" s="571">
        <f t="shared" si="27"/>
        <v>0</v>
      </c>
      <c r="J119" s="571">
        <f t="shared" si="27"/>
        <v>0</v>
      </c>
    </row>
    <row r="120" spans="1:10" s="781" customFormat="1">
      <c r="A120" s="143"/>
      <c r="B120" s="787" t="str">
        <f>IF('Input-IS Y3'!B120="","",'Input-IS Y3'!B120)</f>
        <v>Dividends</v>
      </c>
      <c r="C120" s="791"/>
      <c r="D120" s="794" t="str">
        <f t="shared" ref="D120:D126" si="28">IF(ISERROR(D$10*$C120),"",(D$10*$C120))</f>
        <v/>
      </c>
      <c r="E120" s="794" t="str">
        <f t="shared" si="27"/>
        <v/>
      </c>
      <c r="F120" s="794" t="str">
        <f t="shared" si="27"/>
        <v/>
      </c>
      <c r="G120" s="794" t="str">
        <f t="shared" si="27"/>
        <v/>
      </c>
      <c r="H120" s="794">
        <f t="shared" si="27"/>
        <v>0</v>
      </c>
      <c r="I120" s="794">
        <f t="shared" si="27"/>
        <v>0</v>
      </c>
      <c r="J120" s="794">
        <f t="shared" si="27"/>
        <v>0</v>
      </c>
    </row>
    <row r="121" spans="1:10" s="781" customFormat="1">
      <c r="A121" s="143"/>
      <c r="B121" s="787" t="str">
        <f>IF('Input-IS Y3'!B121="","",'Input-IS Y3'!B121)</f>
        <v/>
      </c>
      <c r="C121" s="791"/>
      <c r="D121" s="794" t="str">
        <f t="shared" si="28"/>
        <v/>
      </c>
      <c r="E121" s="794" t="str">
        <f t="shared" si="27"/>
        <v/>
      </c>
      <c r="F121" s="794" t="str">
        <f t="shared" si="27"/>
        <v/>
      </c>
      <c r="G121" s="794" t="str">
        <f t="shared" si="27"/>
        <v/>
      </c>
      <c r="H121" s="794">
        <f t="shared" si="27"/>
        <v>0</v>
      </c>
      <c r="I121" s="794">
        <f t="shared" si="27"/>
        <v>0</v>
      </c>
      <c r="J121" s="794">
        <f t="shared" si="27"/>
        <v>0</v>
      </c>
    </row>
    <row r="122" spans="1:10" s="781" customFormat="1">
      <c r="A122" s="143"/>
      <c r="B122" s="787" t="str">
        <f>IF('Input-IS Y3'!B122="","",'Input-IS Y3'!B122)</f>
        <v/>
      </c>
      <c r="C122" s="791"/>
      <c r="D122" s="794" t="str">
        <f t="shared" si="28"/>
        <v/>
      </c>
      <c r="E122" s="794" t="str">
        <f t="shared" si="27"/>
        <v/>
      </c>
      <c r="F122" s="794" t="str">
        <f t="shared" si="27"/>
        <v/>
      </c>
      <c r="G122" s="794" t="str">
        <f t="shared" si="27"/>
        <v/>
      </c>
      <c r="H122" s="794">
        <f t="shared" si="27"/>
        <v>0</v>
      </c>
      <c r="I122" s="794">
        <f t="shared" si="27"/>
        <v>0</v>
      </c>
      <c r="J122" s="794">
        <f t="shared" si="27"/>
        <v>0</v>
      </c>
    </row>
    <row r="123" spans="1:10" s="781" customFormat="1">
      <c r="A123" s="143"/>
      <c r="B123" s="787" t="str">
        <f>IF('Input-IS Y3'!B123="","",'Input-IS Y3'!B123)</f>
        <v/>
      </c>
      <c r="C123" s="791"/>
      <c r="D123" s="794" t="str">
        <f t="shared" si="28"/>
        <v/>
      </c>
      <c r="E123" s="794" t="str">
        <f t="shared" si="27"/>
        <v/>
      </c>
      <c r="F123" s="794" t="str">
        <f t="shared" si="27"/>
        <v/>
      </c>
      <c r="G123" s="794" t="str">
        <f t="shared" si="27"/>
        <v/>
      </c>
      <c r="H123" s="794">
        <f t="shared" si="27"/>
        <v>0</v>
      </c>
      <c r="I123" s="794">
        <f t="shared" si="27"/>
        <v>0</v>
      </c>
      <c r="J123" s="794">
        <f t="shared" si="27"/>
        <v>0</v>
      </c>
    </row>
    <row r="124" spans="1:10" s="781" customFormat="1">
      <c r="A124" s="143"/>
      <c r="B124" s="787" t="str">
        <f>IF('Input-IS Y3'!B124="","",'Input-IS Y3'!B124)</f>
        <v/>
      </c>
      <c r="C124" s="791"/>
      <c r="D124" s="794" t="str">
        <f t="shared" si="28"/>
        <v/>
      </c>
      <c r="E124" s="794" t="str">
        <f t="shared" si="27"/>
        <v/>
      </c>
      <c r="F124" s="794" t="str">
        <f t="shared" si="27"/>
        <v/>
      </c>
      <c r="G124" s="794" t="str">
        <f t="shared" si="27"/>
        <v/>
      </c>
      <c r="H124" s="794">
        <f t="shared" si="27"/>
        <v>0</v>
      </c>
      <c r="I124" s="794">
        <f t="shared" si="27"/>
        <v>0</v>
      </c>
      <c r="J124" s="794">
        <f t="shared" si="27"/>
        <v>0</v>
      </c>
    </row>
    <row r="125" spans="1:10" s="781" customFormat="1">
      <c r="A125" s="143"/>
      <c r="B125" s="787" t="str">
        <f>IF('Input-IS Y3'!B125="","",'Input-IS Y3'!B125)</f>
        <v/>
      </c>
      <c r="C125" s="791"/>
      <c r="D125" s="794" t="str">
        <f t="shared" si="28"/>
        <v/>
      </c>
      <c r="E125" s="794" t="str">
        <f t="shared" si="27"/>
        <v/>
      </c>
      <c r="F125" s="794" t="str">
        <f t="shared" si="27"/>
        <v/>
      </c>
      <c r="G125" s="794" t="str">
        <f t="shared" si="27"/>
        <v/>
      </c>
      <c r="H125" s="794">
        <f t="shared" si="27"/>
        <v>0</v>
      </c>
      <c r="I125" s="794">
        <f t="shared" si="27"/>
        <v>0</v>
      </c>
      <c r="J125" s="794">
        <f t="shared" si="27"/>
        <v>0</v>
      </c>
    </row>
    <row r="126" spans="1:10">
      <c r="B126" s="787" t="str">
        <f>IF('Input-IS Y3'!B126="","",'Input-IS Y3'!B126)</f>
        <v/>
      </c>
      <c r="C126" s="791"/>
      <c r="D126" s="794" t="str">
        <f t="shared" si="28"/>
        <v/>
      </c>
      <c r="E126" s="794" t="str">
        <f t="shared" si="27"/>
        <v/>
      </c>
      <c r="F126" s="794" t="str">
        <f t="shared" si="27"/>
        <v/>
      </c>
      <c r="G126" s="794" t="str">
        <f t="shared" si="27"/>
        <v/>
      </c>
      <c r="H126" s="794">
        <f t="shared" si="27"/>
        <v>0</v>
      </c>
      <c r="I126" s="794">
        <f t="shared" si="27"/>
        <v>0</v>
      </c>
      <c r="J126" s="794">
        <f t="shared" si="27"/>
        <v>0</v>
      </c>
    </row>
    <row r="127" spans="1:10">
      <c r="B127" s="408" t="str">
        <f>IF(Setup!C18="","",Setup!C18)</f>
        <v/>
      </c>
      <c r="C127" s="579">
        <f>SUM(C128:C137)</f>
        <v>0</v>
      </c>
      <c r="D127" s="579">
        <f t="shared" ref="D127:J127" si="29">SUM(D128:D137)</f>
        <v>0</v>
      </c>
      <c r="E127" s="579">
        <f t="shared" si="29"/>
        <v>0</v>
      </c>
      <c r="F127" s="579">
        <f t="shared" si="29"/>
        <v>0</v>
      </c>
      <c r="G127" s="579">
        <f t="shared" si="29"/>
        <v>0</v>
      </c>
      <c r="H127" s="579">
        <f t="shared" si="29"/>
        <v>0</v>
      </c>
      <c r="I127" s="579">
        <f t="shared" si="29"/>
        <v>0</v>
      </c>
      <c r="J127" s="579">
        <f t="shared" si="29"/>
        <v>0</v>
      </c>
    </row>
    <row r="128" spans="1:10">
      <c r="B128" s="398" t="str">
        <f>IF('Input-IS Y3'!B128="","",'Input-IS Y3'!B128)</f>
        <v/>
      </c>
      <c r="C128" s="567"/>
      <c r="D128" s="571" t="str">
        <f>IF(ISERROR(D$10*$C128),"",(D$10*$C128))</f>
        <v/>
      </c>
      <c r="E128" s="571" t="str">
        <f t="shared" ref="E128:J137" si="30">IF(ISERROR(E$10*$C128),"",(E$10*$C128))</f>
        <v/>
      </c>
      <c r="F128" s="571" t="str">
        <f t="shared" si="30"/>
        <v/>
      </c>
      <c r="G128" s="571" t="str">
        <f t="shared" si="30"/>
        <v/>
      </c>
      <c r="H128" s="571">
        <f t="shared" si="30"/>
        <v>0</v>
      </c>
      <c r="I128" s="571">
        <f t="shared" si="30"/>
        <v>0</v>
      </c>
      <c r="J128" s="571">
        <f t="shared" si="30"/>
        <v>0</v>
      </c>
    </row>
    <row r="129" spans="1:10" s="781" customFormat="1">
      <c r="A129" s="143"/>
      <c r="B129" s="787" t="str">
        <f>IF('Input-IS Y3'!B129="","",'Input-IS Y3'!B129)</f>
        <v/>
      </c>
      <c r="C129" s="791"/>
      <c r="D129" s="794" t="str">
        <f t="shared" ref="D129:D137" si="31">IF(ISERROR(D$10*$C129),"",(D$10*$C129))</f>
        <v/>
      </c>
      <c r="E129" s="794" t="str">
        <f t="shared" si="30"/>
        <v/>
      </c>
      <c r="F129" s="794" t="str">
        <f t="shared" si="30"/>
        <v/>
      </c>
      <c r="G129" s="794" t="str">
        <f t="shared" si="30"/>
        <v/>
      </c>
      <c r="H129" s="794">
        <f t="shared" si="30"/>
        <v>0</v>
      </c>
      <c r="I129" s="794">
        <f t="shared" si="30"/>
        <v>0</v>
      </c>
      <c r="J129" s="794">
        <f t="shared" si="30"/>
        <v>0</v>
      </c>
    </row>
    <row r="130" spans="1:10" s="781" customFormat="1">
      <c r="A130" s="143"/>
      <c r="B130" s="787" t="str">
        <f>IF('Input-IS Y3'!B130="","",'Input-IS Y3'!B130)</f>
        <v/>
      </c>
      <c r="C130" s="791"/>
      <c r="D130" s="794" t="str">
        <f t="shared" si="31"/>
        <v/>
      </c>
      <c r="E130" s="794" t="str">
        <f t="shared" si="30"/>
        <v/>
      </c>
      <c r="F130" s="794" t="str">
        <f t="shared" si="30"/>
        <v/>
      </c>
      <c r="G130" s="794" t="str">
        <f t="shared" si="30"/>
        <v/>
      </c>
      <c r="H130" s="794">
        <f t="shared" si="30"/>
        <v>0</v>
      </c>
      <c r="I130" s="794">
        <f t="shared" si="30"/>
        <v>0</v>
      </c>
      <c r="J130" s="794">
        <f t="shared" si="30"/>
        <v>0</v>
      </c>
    </row>
    <row r="131" spans="1:10" s="781" customFormat="1">
      <c r="A131" s="143"/>
      <c r="B131" s="787" t="str">
        <f>IF('Input-IS Y3'!B131="","",'Input-IS Y3'!B131)</f>
        <v/>
      </c>
      <c r="C131" s="791"/>
      <c r="D131" s="794" t="str">
        <f t="shared" si="31"/>
        <v/>
      </c>
      <c r="E131" s="794" t="str">
        <f t="shared" si="30"/>
        <v/>
      </c>
      <c r="F131" s="794" t="str">
        <f t="shared" si="30"/>
        <v/>
      </c>
      <c r="G131" s="794" t="str">
        <f t="shared" si="30"/>
        <v/>
      </c>
      <c r="H131" s="794">
        <f t="shared" si="30"/>
        <v>0</v>
      </c>
      <c r="I131" s="794">
        <f t="shared" si="30"/>
        <v>0</v>
      </c>
      <c r="J131" s="794">
        <f t="shared" si="30"/>
        <v>0</v>
      </c>
    </row>
    <row r="132" spans="1:10" s="781" customFormat="1">
      <c r="A132" s="143"/>
      <c r="B132" s="787" t="str">
        <f>IF('Input-IS Y3'!B132="","",'Input-IS Y3'!B132)</f>
        <v/>
      </c>
      <c r="C132" s="791"/>
      <c r="D132" s="794" t="str">
        <f t="shared" si="31"/>
        <v/>
      </c>
      <c r="E132" s="794" t="str">
        <f t="shared" si="30"/>
        <v/>
      </c>
      <c r="F132" s="794" t="str">
        <f t="shared" si="30"/>
        <v/>
      </c>
      <c r="G132" s="794" t="str">
        <f t="shared" si="30"/>
        <v/>
      </c>
      <c r="H132" s="794">
        <f t="shared" si="30"/>
        <v>0</v>
      </c>
      <c r="I132" s="794">
        <f t="shared" si="30"/>
        <v>0</v>
      </c>
      <c r="J132" s="794">
        <f t="shared" si="30"/>
        <v>0</v>
      </c>
    </row>
    <row r="133" spans="1:10" s="781" customFormat="1">
      <c r="A133" s="143"/>
      <c r="B133" s="787" t="str">
        <f>IF('Input-IS Y3'!B133="","",'Input-IS Y3'!B133)</f>
        <v/>
      </c>
      <c r="C133" s="791"/>
      <c r="D133" s="794" t="str">
        <f t="shared" si="31"/>
        <v/>
      </c>
      <c r="E133" s="794" t="str">
        <f t="shared" si="30"/>
        <v/>
      </c>
      <c r="F133" s="794" t="str">
        <f t="shared" si="30"/>
        <v/>
      </c>
      <c r="G133" s="794" t="str">
        <f t="shared" si="30"/>
        <v/>
      </c>
      <c r="H133" s="794">
        <f t="shared" si="30"/>
        <v>0</v>
      </c>
      <c r="I133" s="794">
        <f t="shared" si="30"/>
        <v>0</v>
      </c>
      <c r="J133" s="794">
        <f t="shared" si="30"/>
        <v>0</v>
      </c>
    </row>
    <row r="134" spans="1:10" s="781" customFormat="1">
      <c r="A134" s="143"/>
      <c r="B134" s="787" t="str">
        <f>IF('Input-IS Y3'!B134="","",'Input-IS Y3'!B134)</f>
        <v/>
      </c>
      <c r="C134" s="791"/>
      <c r="D134" s="794" t="str">
        <f t="shared" si="31"/>
        <v/>
      </c>
      <c r="E134" s="794" t="str">
        <f t="shared" si="30"/>
        <v/>
      </c>
      <c r="F134" s="794" t="str">
        <f t="shared" si="30"/>
        <v/>
      </c>
      <c r="G134" s="794" t="str">
        <f t="shared" si="30"/>
        <v/>
      </c>
      <c r="H134" s="794">
        <f t="shared" si="30"/>
        <v>0</v>
      </c>
      <c r="I134" s="794">
        <f t="shared" si="30"/>
        <v>0</v>
      </c>
      <c r="J134" s="794">
        <f t="shared" si="30"/>
        <v>0</v>
      </c>
    </row>
    <row r="135" spans="1:10" s="781" customFormat="1">
      <c r="A135" s="143"/>
      <c r="B135" s="787" t="str">
        <f>IF('Input-IS Y3'!B135="","",'Input-IS Y3'!B135)</f>
        <v/>
      </c>
      <c r="C135" s="791"/>
      <c r="D135" s="794" t="str">
        <f t="shared" si="31"/>
        <v/>
      </c>
      <c r="E135" s="794" t="str">
        <f t="shared" si="30"/>
        <v/>
      </c>
      <c r="F135" s="794" t="str">
        <f t="shared" si="30"/>
        <v/>
      </c>
      <c r="G135" s="794" t="str">
        <f t="shared" si="30"/>
        <v/>
      </c>
      <c r="H135" s="794">
        <f t="shared" si="30"/>
        <v>0</v>
      </c>
      <c r="I135" s="794">
        <f t="shared" si="30"/>
        <v>0</v>
      </c>
      <c r="J135" s="794">
        <f t="shared" si="30"/>
        <v>0</v>
      </c>
    </row>
    <row r="136" spans="1:10" s="781" customFormat="1">
      <c r="A136" s="143"/>
      <c r="B136" s="787" t="str">
        <f>IF('Input-IS Y3'!B136="","",'Input-IS Y3'!B136)</f>
        <v/>
      </c>
      <c r="C136" s="791"/>
      <c r="D136" s="794" t="str">
        <f t="shared" si="31"/>
        <v/>
      </c>
      <c r="E136" s="794" t="str">
        <f t="shared" si="30"/>
        <v/>
      </c>
      <c r="F136" s="794" t="str">
        <f t="shared" si="30"/>
        <v/>
      </c>
      <c r="G136" s="794" t="str">
        <f t="shared" si="30"/>
        <v/>
      </c>
      <c r="H136" s="794">
        <f t="shared" si="30"/>
        <v>0</v>
      </c>
      <c r="I136" s="794">
        <f t="shared" si="30"/>
        <v>0</v>
      </c>
      <c r="J136" s="794">
        <f t="shared" si="30"/>
        <v>0</v>
      </c>
    </row>
    <row r="137" spans="1:10">
      <c r="B137" s="787" t="str">
        <f>IF('Input-IS Y3'!B137="","",'Input-IS Y3'!B137)</f>
        <v/>
      </c>
      <c r="C137" s="791"/>
      <c r="D137" s="794" t="str">
        <f t="shared" si="31"/>
        <v/>
      </c>
      <c r="E137" s="794" t="str">
        <f t="shared" si="30"/>
        <v/>
      </c>
      <c r="F137" s="794" t="str">
        <f t="shared" si="30"/>
        <v/>
      </c>
      <c r="G137" s="794" t="str">
        <f t="shared" si="30"/>
        <v/>
      </c>
      <c r="H137" s="794">
        <f t="shared" si="30"/>
        <v>0</v>
      </c>
      <c r="I137" s="794">
        <f t="shared" si="30"/>
        <v>0</v>
      </c>
      <c r="J137" s="794">
        <f t="shared" si="30"/>
        <v>0</v>
      </c>
    </row>
    <row r="138" spans="1:10">
      <c r="B138" s="408" t="str">
        <f>IF(Setup!C19="","",Setup!C19)</f>
        <v/>
      </c>
      <c r="C138" s="579">
        <f>SUM(C139:C148)</f>
        <v>0</v>
      </c>
      <c r="D138" s="579">
        <f t="shared" ref="D138:J138" si="32">SUM(D139:D148)</f>
        <v>0</v>
      </c>
      <c r="E138" s="579">
        <f t="shared" si="32"/>
        <v>0</v>
      </c>
      <c r="F138" s="579">
        <f t="shared" si="32"/>
        <v>0</v>
      </c>
      <c r="G138" s="579">
        <f t="shared" si="32"/>
        <v>0</v>
      </c>
      <c r="H138" s="579">
        <f t="shared" si="32"/>
        <v>0</v>
      </c>
      <c r="I138" s="579">
        <f t="shared" si="32"/>
        <v>0</v>
      </c>
      <c r="J138" s="579">
        <f t="shared" si="32"/>
        <v>0</v>
      </c>
    </row>
    <row r="139" spans="1:10">
      <c r="B139" s="398" t="str">
        <f>IF('Input-IS Y3'!B139="","",'Input-IS Y3'!B139)</f>
        <v/>
      </c>
      <c r="C139" s="567"/>
      <c r="D139" s="571" t="str">
        <f>IF(ISERROR(D$10*$C139),"",(D$10*$C139))</f>
        <v/>
      </c>
      <c r="E139" s="571" t="str">
        <f t="shared" ref="E139:J148" si="33">IF(ISERROR(E$10*$C139),"",(E$10*$C139))</f>
        <v/>
      </c>
      <c r="F139" s="571" t="str">
        <f t="shared" si="33"/>
        <v/>
      </c>
      <c r="G139" s="571" t="str">
        <f t="shared" si="33"/>
        <v/>
      </c>
      <c r="H139" s="571">
        <f t="shared" si="33"/>
        <v>0</v>
      </c>
      <c r="I139" s="571">
        <f t="shared" si="33"/>
        <v>0</v>
      </c>
      <c r="J139" s="571">
        <f t="shared" si="33"/>
        <v>0</v>
      </c>
    </row>
    <row r="140" spans="1:10" s="781" customFormat="1">
      <c r="A140" s="143"/>
      <c r="B140" s="787" t="str">
        <f>IF('Input-IS Y3'!B140="","",'Input-IS Y3'!B140)</f>
        <v/>
      </c>
      <c r="C140" s="791"/>
      <c r="D140" s="794" t="str">
        <f t="shared" ref="D140:D148" si="34">IF(ISERROR(D$10*$C140),"",(D$10*$C140))</f>
        <v/>
      </c>
      <c r="E140" s="794" t="str">
        <f t="shared" si="33"/>
        <v/>
      </c>
      <c r="F140" s="794" t="str">
        <f t="shared" si="33"/>
        <v/>
      </c>
      <c r="G140" s="794" t="str">
        <f t="shared" si="33"/>
        <v/>
      </c>
      <c r="H140" s="794">
        <f t="shared" si="33"/>
        <v>0</v>
      </c>
      <c r="I140" s="794">
        <f t="shared" si="33"/>
        <v>0</v>
      </c>
      <c r="J140" s="794">
        <f t="shared" si="33"/>
        <v>0</v>
      </c>
    </row>
    <row r="141" spans="1:10" s="781" customFormat="1">
      <c r="A141" s="143"/>
      <c r="B141" s="787" t="str">
        <f>IF('Input-IS Y3'!B141="","",'Input-IS Y3'!B141)</f>
        <v/>
      </c>
      <c r="C141" s="791"/>
      <c r="D141" s="794" t="str">
        <f t="shared" si="34"/>
        <v/>
      </c>
      <c r="E141" s="794" t="str">
        <f t="shared" si="33"/>
        <v/>
      </c>
      <c r="F141" s="794" t="str">
        <f t="shared" si="33"/>
        <v/>
      </c>
      <c r="G141" s="794" t="str">
        <f t="shared" si="33"/>
        <v/>
      </c>
      <c r="H141" s="794">
        <f t="shared" si="33"/>
        <v>0</v>
      </c>
      <c r="I141" s="794">
        <f t="shared" si="33"/>
        <v>0</v>
      </c>
      <c r="J141" s="794">
        <f t="shared" si="33"/>
        <v>0</v>
      </c>
    </row>
    <row r="142" spans="1:10" s="781" customFormat="1">
      <c r="A142" s="143"/>
      <c r="B142" s="787" t="str">
        <f>IF('Input-IS Y3'!B142="","",'Input-IS Y3'!B142)</f>
        <v/>
      </c>
      <c r="C142" s="791"/>
      <c r="D142" s="794" t="str">
        <f t="shared" si="34"/>
        <v/>
      </c>
      <c r="E142" s="794" t="str">
        <f t="shared" si="33"/>
        <v/>
      </c>
      <c r="F142" s="794" t="str">
        <f t="shared" si="33"/>
        <v/>
      </c>
      <c r="G142" s="794" t="str">
        <f t="shared" si="33"/>
        <v/>
      </c>
      <c r="H142" s="794">
        <f t="shared" si="33"/>
        <v>0</v>
      </c>
      <c r="I142" s="794">
        <f t="shared" si="33"/>
        <v>0</v>
      </c>
      <c r="J142" s="794">
        <f t="shared" si="33"/>
        <v>0</v>
      </c>
    </row>
    <row r="143" spans="1:10" s="781" customFormat="1">
      <c r="A143" s="143"/>
      <c r="B143" s="787" t="str">
        <f>IF('Input-IS Y3'!B143="","",'Input-IS Y3'!B143)</f>
        <v/>
      </c>
      <c r="C143" s="791"/>
      <c r="D143" s="794" t="str">
        <f t="shared" si="34"/>
        <v/>
      </c>
      <c r="E143" s="794" t="str">
        <f t="shared" si="33"/>
        <v/>
      </c>
      <c r="F143" s="794" t="str">
        <f t="shared" si="33"/>
        <v/>
      </c>
      <c r="G143" s="794" t="str">
        <f t="shared" si="33"/>
        <v/>
      </c>
      <c r="H143" s="794">
        <f t="shared" si="33"/>
        <v>0</v>
      </c>
      <c r="I143" s="794">
        <f t="shared" si="33"/>
        <v>0</v>
      </c>
      <c r="J143" s="794">
        <f t="shared" si="33"/>
        <v>0</v>
      </c>
    </row>
    <row r="144" spans="1:10" s="781" customFormat="1">
      <c r="A144" s="143"/>
      <c r="B144" s="787" t="str">
        <f>IF('Input-IS Y3'!B144="","",'Input-IS Y3'!B144)</f>
        <v/>
      </c>
      <c r="C144" s="791"/>
      <c r="D144" s="794" t="str">
        <f t="shared" si="34"/>
        <v/>
      </c>
      <c r="E144" s="794" t="str">
        <f t="shared" si="33"/>
        <v/>
      </c>
      <c r="F144" s="794" t="str">
        <f t="shared" si="33"/>
        <v/>
      </c>
      <c r="G144" s="794" t="str">
        <f t="shared" si="33"/>
        <v/>
      </c>
      <c r="H144" s="794">
        <f t="shared" si="33"/>
        <v>0</v>
      </c>
      <c r="I144" s="794">
        <f t="shared" si="33"/>
        <v>0</v>
      </c>
      <c r="J144" s="794">
        <f t="shared" si="33"/>
        <v>0</v>
      </c>
    </row>
    <row r="145" spans="1:10" s="781" customFormat="1">
      <c r="A145" s="143"/>
      <c r="B145" s="787" t="str">
        <f>IF('Input-IS Y3'!B145="","",'Input-IS Y3'!B145)</f>
        <v/>
      </c>
      <c r="C145" s="791"/>
      <c r="D145" s="794" t="str">
        <f t="shared" si="34"/>
        <v/>
      </c>
      <c r="E145" s="794" t="str">
        <f t="shared" si="33"/>
        <v/>
      </c>
      <c r="F145" s="794" t="str">
        <f t="shared" si="33"/>
        <v/>
      </c>
      <c r="G145" s="794" t="str">
        <f t="shared" si="33"/>
        <v/>
      </c>
      <c r="H145" s="794">
        <f t="shared" si="33"/>
        <v>0</v>
      </c>
      <c r="I145" s="794">
        <f t="shared" si="33"/>
        <v>0</v>
      </c>
      <c r="J145" s="794">
        <f t="shared" si="33"/>
        <v>0</v>
      </c>
    </row>
    <row r="146" spans="1:10" s="781" customFormat="1">
      <c r="A146" s="143"/>
      <c r="B146" s="787" t="str">
        <f>IF('Input-IS Y3'!B146="","",'Input-IS Y3'!B146)</f>
        <v/>
      </c>
      <c r="C146" s="791"/>
      <c r="D146" s="794" t="str">
        <f t="shared" si="34"/>
        <v/>
      </c>
      <c r="E146" s="794" t="str">
        <f t="shared" si="33"/>
        <v/>
      </c>
      <c r="F146" s="794" t="str">
        <f t="shared" si="33"/>
        <v/>
      </c>
      <c r="G146" s="794" t="str">
        <f t="shared" si="33"/>
        <v/>
      </c>
      <c r="H146" s="794">
        <f t="shared" si="33"/>
        <v>0</v>
      </c>
      <c r="I146" s="794">
        <f t="shared" si="33"/>
        <v>0</v>
      </c>
      <c r="J146" s="794">
        <f t="shared" si="33"/>
        <v>0</v>
      </c>
    </row>
    <row r="147" spans="1:10" s="781" customFormat="1">
      <c r="A147" s="143"/>
      <c r="B147" s="787" t="str">
        <f>IF('Input-IS Y3'!B147="","",'Input-IS Y3'!B147)</f>
        <v/>
      </c>
      <c r="C147" s="791"/>
      <c r="D147" s="794" t="str">
        <f t="shared" si="34"/>
        <v/>
      </c>
      <c r="E147" s="794" t="str">
        <f t="shared" si="33"/>
        <v/>
      </c>
      <c r="F147" s="794" t="str">
        <f t="shared" si="33"/>
        <v/>
      </c>
      <c r="G147" s="794" t="str">
        <f t="shared" si="33"/>
        <v/>
      </c>
      <c r="H147" s="794">
        <f t="shared" si="33"/>
        <v>0</v>
      </c>
      <c r="I147" s="794">
        <f t="shared" si="33"/>
        <v>0</v>
      </c>
      <c r="J147" s="794">
        <f t="shared" si="33"/>
        <v>0</v>
      </c>
    </row>
    <row r="148" spans="1:10">
      <c r="B148" s="787" t="str">
        <f>IF('Input-IS Y3'!B148="","",'Input-IS Y3'!B148)</f>
        <v/>
      </c>
      <c r="C148" s="791"/>
      <c r="D148" s="794" t="str">
        <f t="shared" si="34"/>
        <v/>
      </c>
      <c r="E148" s="794" t="str">
        <f t="shared" si="33"/>
        <v/>
      </c>
      <c r="F148" s="794" t="str">
        <f t="shared" si="33"/>
        <v/>
      </c>
      <c r="G148" s="794" t="str">
        <f t="shared" si="33"/>
        <v/>
      </c>
      <c r="H148" s="794">
        <f t="shared" si="33"/>
        <v>0</v>
      </c>
      <c r="I148" s="794">
        <f t="shared" si="33"/>
        <v>0</v>
      </c>
      <c r="J148" s="794">
        <f t="shared" si="33"/>
        <v>0</v>
      </c>
    </row>
    <row r="149" spans="1:10" ht="13.5" thickBot="1">
      <c r="B149" s="427" t="s">
        <v>19</v>
      </c>
      <c r="C149" s="600">
        <f>IF(ISERROR(C104+C83),"",(C104+C83))</f>
        <v>0</v>
      </c>
      <c r="D149" s="600">
        <f>IF(ISERROR(D104+D83),"",(D104+D83))</f>
        <v>0</v>
      </c>
      <c r="E149" s="600">
        <f t="shared" ref="E149:J149" si="35">IF(ISERROR(E104+E83),"",(E104+E83))</f>
        <v>0</v>
      </c>
      <c r="F149" s="600">
        <f t="shared" si="35"/>
        <v>0</v>
      </c>
      <c r="G149" s="600">
        <f t="shared" si="35"/>
        <v>0</v>
      </c>
      <c r="H149" s="600">
        <f t="shared" si="35"/>
        <v>0</v>
      </c>
      <c r="I149" s="600">
        <f t="shared" si="35"/>
        <v>0</v>
      </c>
      <c r="J149" s="600">
        <f t="shared" si="35"/>
        <v>0</v>
      </c>
    </row>
    <row r="150" spans="1:10" ht="13.5" thickBot="1">
      <c r="B150" s="428" t="s">
        <v>7</v>
      </c>
      <c r="C150" s="601">
        <f>IF(ISERROR(C81+C149),"",(C81+C149))</f>
        <v>0</v>
      </c>
      <c r="D150" s="601">
        <f t="shared" ref="D150:J150" si="36">IF(ISERROR(SUM(D81+D149)),"",(D81+D149))</f>
        <v>0</v>
      </c>
      <c r="E150" s="601">
        <f t="shared" si="36"/>
        <v>0</v>
      </c>
      <c r="F150" s="601">
        <f t="shared" si="36"/>
        <v>0</v>
      </c>
      <c r="G150" s="601">
        <f t="shared" si="36"/>
        <v>0</v>
      </c>
      <c r="H150" s="601">
        <f t="shared" si="36"/>
        <v>0</v>
      </c>
      <c r="I150" s="601">
        <f t="shared" si="36"/>
        <v>0</v>
      </c>
      <c r="J150" s="602">
        <f t="shared" si="36"/>
        <v>0</v>
      </c>
    </row>
    <row r="151" spans="1:10" ht="6" customHeight="1">
      <c r="D151" s="405"/>
      <c r="E151" s="405"/>
      <c r="F151" s="405"/>
      <c r="G151" s="405"/>
      <c r="H151" s="405"/>
      <c r="I151" s="405"/>
      <c r="J151" s="405"/>
    </row>
    <row r="152" spans="1:10" ht="13.5" thickBot="1">
      <c r="B152" s="212"/>
      <c r="C152" s="91" t="str">
        <f t="shared" ref="C152:J152" si="37">IF(C29="","",C29)</f>
        <v>Total</v>
      </c>
      <c r="D152" s="406" t="str">
        <f t="shared" si="37"/>
        <v>Training</v>
      </c>
      <c r="E152" s="406" t="str">
        <f t="shared" si="37"/>
        <v>Conference</v>
      </c>
      <c r="F152" s="406" t="str">
        <f t="shared" si="37"/>
        <v>Research</v>
      </c>
      <c r="G152" s="406" t="str">
        <f t="shared" si="37"/>
        <v>Publications</v>
      </c>
      <c r="H152" s="406" t="str">
        <f t="shared" si="37"/>
        <v/>
      </c>
      <c r="I152" s="406" t="str">
        <f t="shared" si="37"/>
        <v/>
      </c>
      <c r="J152" s="406" t="str">
        <f t="shared" si="37"/>
        <v/>
      </c>
    </row>
    <row r="153" spans="1:10">
      <c r="B153" s="214" t="s">
        <v>22</v>
      </c>
      <c r="C153" s="12"/>
      <c r="D153" s="407"/>
      <c r="E153" s="407"/>
      <c r="F153" s="407"/>
      <c r="G153" s="407"/>
      <c r="H153" s="407"/>
      <c r="I153" s="407"/>
      <c r="J153" s="407"/>
    </row>
    <row r="154" spans="1:10" s="20" customFormat="1">
      <c r="A154" s="143"/>
      <c r="B154" s="215" t="s">
        <v>10</v>
      </c>
      <c r="C154" s="586">
        <f>SUM(C155:C204)</f>
        <v>0</v>
      </c>
      <c r="D154" s="603">
        <f t="shared" ref="D154:J154" si="38">SUM(D155:D204)</f>
        <v>0</v>
      </c>
      <c r="E154" s="603">
        <f t="shared" si="38"/>
        <v>0</v>
      </c>
      <c r="F154" s="603">
        <f t="shared" si="38"/>
        <v>0</v>
      </c>
      <c r="G154" s="603">
        <f t="shared" si="38"/>
        <v>0</v>
      </c>
      <c r="H154" s="603">
        <f t="shared" si="38"/>
        <v>0</v>
      </c>
      <c r="I154" s="603">
        <f t="shared" si="38"/>
        <v>0</v>
      </c>
      <c r="J154" s="603">
        <f t="shared" si="38"/>
        <v>0</v>
      </c>
    </row>
    <row r="155" spans="1:10">
      <c r="B155" s="313" t="str">
        <f>IF('Input-IS Y3'!B155="","",'Input-IS Y3'!B155)</f>
        <v>Salaries/Wages/Benefits</v>
      </c>
      <c r="C155" s="568">
        <f t="shared" ref="C155:C204" si="39">SUM(D155:J155)</f>
        <v>0</v>
      </c>
      <c r="D155" s="567"/>
      <c r="E155" s="567"/>
      <c r="F155" s="567"/>
      <c r="G155" s="567"/>
      <c r="H155" s="567"/>
      <c r="I155" s="567"/>
      <c r="J155" s="567"/>
    </row>
    <row r="156" spans="1:10">
      <c r="B156" s="313" t="str">
        <f>IF('Input-IS Y3'!B156="","",'Input-IS Y3'!B156)</f>
        <v>Professional Fees</v>
      </c>
      <c r="C156" s="568">
        <f t="shared" si="39"/>
        <v>0</v>
      </c>
      <c r="D156" s="567"/>
      <c r="E156" s="567"/>
      <c r="F156" s="567"/>
      <c r="G156" s="567"/>
      <c r="H156" s="567"/>
      <c r="I156" s="567"/>
      <c r="J156" s="567"/>
    </row>
    <row r="157" spans="1:10">
      <c r="B157" s="313" t="str">
        <f>IF('Input-IS Y3'!B157="","",'Input-IS Y3'!B157)</f>
        <v>Translation Fees</v>
      </c>
      <c r="C157" s="568">
        <f t="shared" si="39"/>
        <v>0</v>
      </c>
      <c r="D157" s="567"/>
      <c r="E157" s="567"/>
      <c r="F157" s="567"/>
      <c r="G157" s="567"/>
      <c r="H157" s="567"/>
      <c r="I157" s="567"/>
      <c r="J157" s="567"/>
    </row>
    <row r="158" spans="1:10">
      <c r="B158" s="313" t="str">
        <f>IF('Input-IS Y3'!B158="","",'Input-IS Y3'!B158)</f>
        <v>Meals &amp; Incidentals Expenses</v>
      </c>
      <c r="C158" s="568">
        <f t="shared" si="39"/>
        <v>0</v>
      </c>
      <c r="D158" s="567"/>
      <c r="E158" s="567"/>
      <c r="F158" s="567"/>
      <c r="G158" s="567"/>
      <c r="H158" s="567"/>
      <c r="I158" s="567"/>
      <c r="J158" s="567"/>
    </row>
    <row r="159" spans="1:10">
      <c r="B159" s="313" t="str">
        <f>IF('Input-IS Y3'!B159="","",'Input-IS Y3'!B159)</f>
        <v>Lodging</v>
      </c>
      <c r="C159" s="568">
        <f t="shared" si="39"/>
        <v>0</v>
      </c>
      <c r="D159" s="567"/>
      <c r="E159" s="567"/>
      <c r="F159" s="567"/>
      <c r="G159" s="567"/>
      <c r="H159" s="567"/>
      <c r="I159" s="567"/>
      <c r="J159" s="567"/>
    </row>
    <row r="160" spans="1:10">
      <c r="B160" s="313" t="str">
        <f>IF('Input-IS Y3'!B160="","",'Input-IS Y3'!B160)</f>
        <v>Fares/Tickets</v>
      </c>
      <c r="C160" s="568">
        <f t="shared" si="39"/>
        <v>0</v>
      </c>
      <c r="D160" s="567"/>
      <c r="E160" s="567"/>
      <c r="F160" s="567"/>
      <c r="G160" s="567"/>
      <c r="H160" s="567"/>
      <c r="I160" s="567"/>
      <c r="J160" s="567"/>
    </row>
    <row r="161" spans="2:10">
      <c r="B161" s="313" t="str">
        <f>IF('Input-IS Y3'!B161="","",'Input-IS Y3'!B161)</f>
        <v>Awards (Conference, Training etc.)</v>
      </c>
      <c r="C161" s="568">
        <f t="shared" si="39"/>
        <v>0</v>
      </c>
      <c r="D161" s="567"/>
      <c r="E161" s="567"/>
      <c r="F161" s="567"/>
      <c r="G161" s="567"/>
      <c r="H161" s="567"/>
      <c r="I161" s="567"/>
      <c r="J161" s="567"/>
    </row>
    <row r="162" spans="2:10">
      <c r="B162" s="313" t="str">
        <f>IF('Input-IS Y3'!B162="","",'Input-IS Y3'!B162)</f>
        <v>Printing/Copying</v>
      </c>
      <c r="C162" s="568">
        <f t="shared" si="39"/>
        <v>0</v>
      </c>
      <c r="D162" s="567"/>
      <c r="E162" s="567"/>
      <c r="F162" s="567"/>
      <c r="G162" s="567"/>
      <c r="H162" s="567"/>
      <c r="I162" s="567"/>
      <c r="J162" s="567"/>
    </row>
    <row r="163" spans="2:10">
      <c r="B163" s="313" t="str">
        <f>IF('Input-IS Y3'!B163="","",'Input-IS Y3'!B163)</f>
        <v>Equipment Rental/Maintenance</v>
      </c>
      <c r="C163" s="568">
        <f t="shared" si="39"/>
        <v>0</v>
      </c>
      <c r="D163" s="567"/>
      <c r="E163" s="567"/>
      <c r="F163" s="567"/>
      <c r="G163" s="567"/>
      <c r="H163" s="567"/>
      <c r="I163" s="567"/>
      <c r="J163" s="567"/>
    </row>
    <row r="164" spans="2:10">
      <c r="B164" s="313" t="str">
        <f>IF('Input-IS Y3'!B164="","",'Input-IS Y3'!B164)</f>
        <v>Venue Rental</v>
      </c>
      <c r="C164" s="568">
        <f t="shared" si="39"/>
        <v>0</v>
      </c>
      <c r="D164" s="567"/>
      <c r="E164" s="567"/>
      <c r="F164" s="567"/>
      <c r="G164" s="567"/>
      <c r="H164" s="567"/>
      <c r="I164" s="567"/>
      <c r="J164" s="567"/>
    </row>
    <row r="165" spans="2:10">
      <c r="B165" s="313" t="str">
        <f>IF('Input-IS Y3'!B165="","",'Input-IS Y3'!B165)</f>
        <v>Transportation</v>
      </c>
      <c r="C165" s="568">
        <f t="shared" si="39"/>
        <v>0</v>
      </c>
      <c r="D165" s="567"/>
      <c r="E165" s="567"/>
      <c r="F165" s="567"/>
      <c r="G165" s="567"/>
      <c r="H165" s="567"/>
      <c r="I165" s="567"/>
      <c r="J165" s="567"/>
    </row>
    <row r="166" spans="2:10">
      <c r="B166" s="313" t="str">
        <f>IF('Input-IS Y3'!B166="","",'Input-IS Y3'!B166)</f>
        <v>Misc. Travel Expenses</v>
      </c>
      <c r="C166" s="568">
        <f t="shared" si="39"/>
        <v>0</v>
      </c>
      <c r="D166" s="567"/>
      <c r="E166" s="567"/>
      <c r="F166" s="567"/>
      <c r="G166" s="567"/>
      <c r="H166" s="567"/>
      <c r="I166" s="567"/>
      <c r="J166" s="567"/>
    </row>
    <row r="167" spans="2:10">
      <c r="B167" s="313" t="str">
        <f>IF('Input-IS Y3'!B167="","",'Input-IS Y3'!B167)</f>
        <v>Fundraising</v>
      </c>
      <c r="C167" s="568">
        <f t="shared" si="39"/>
        <v>0</v>
      </c>
      <c r="D167" s="567"/>
      <c r="E167" s="567"/>
      <c r="F167" s="567"/>
      <c r="G167" s="567"/>
      <c r="H167" s="567"/>
      <c r="I167" s="567"/>
      <c r="J167" s="567"/>
    </row>
    <row r="168" spans="2:10">
      <c r="B168" s="313" t="str">
        <f>IF('Input-IS Y3'!B168="","",'Input-IS Y3'!B168)</f>
        <v>Advertise, network &amp; visibility</v>
      </c>
      <c r="C168" s="568">
        <f t="shared" si="39"/>
        <v>0</v>
      </c>
      <c r="D168" s="567"/>
      <c r="E168" s="567"/>
      <c r="F168" s="567"/>
      <c r="G168" s="567"/>
      <c r="H168" s="567"/>
      <c r="I168" s="567"/>
      <c r="J168" s="567"/>
    </row>
    <row r="169" spans="2:10">
      <c r="B169" s="313" t="str">
        <f>IF('Input-IS Y3'!B169="","",'Input-IS Y3'!B169)</f>
        <v>Accounting/Legal Fees</v>
      </c>
      <c r="C169" s="568">
        <f t="shared" si="39"/>
        <v>0</v>
      </c>
      <c r="D169" s="567"/>
      <c r="E169" s="567"/>
      <c r="F169" s="567"/>
      <c r="G169" s="567"/>
      <c r="H169" s="567"/>
      <c r="I169" s="567"/>
      <c r="J169" s="567"/>
    </row>
    <row r="170" spans="2:10">
      <c r="B170" s="313" t="str">
        <f>IF('Input-IS Y3'!B170="","",'Input-IS Y3'!B170)</f>
        <v>Postage/Shipping/Delivery</v>
      </c>
      <c r="C170" s="568">
        <f t="shared" si="39"/>
        <v>0</v>
      </c>
      <c r="D170" s="567"/>
      <c r="E170" s="567"/>
      <c r="F170" s="567"/>
      <c r="G170" s="567"/>
      <c r="H170" s="567"/>
      <c r="I170" s="567"/>
      <c r="J170" s="567"/>
    </row>
    <row r="171" spans="2:10">
      <c r="B171" s="313" t="str">
        <f>IF('Input-IS Y3'!B171="","",'Input-IS Y3'!B171)</f>
        <v>Communication</v>
      </c>
      <c r="C171" s="568">
        <f t="shared" si="39"/>
        <v>0</v>
      </c>
      <c r="D171" s="567"/>
      <c r="E171" s="567"/>
      <c r="F171" s="567"/>
      <c r="G171" s="567"/>
      <c r="H171" s="567"/>
      <c r="I171" s="567"/>
      <c r="J171" s="567"/>
    </row>
    <row r="172" spans="2:10">
      <c r="B172" s="313" t="str">
        <f>IF('Input-IS Y3'!B172="","",'Input-IS Y3'!B172)</f>
        <v>Network/Website Maintenance</v>
      </c>
      <c r="C172" s="568">
        <f t="shared" si="39"/>
        <v>0</v>
      </c>
      <c r="D172" s="567"/>
      <c r="E172" s="567"/>
      <c r="F172" s="567"/>
      <c r="G172" s="567"/>
      <c r="H172" s="567"/>
      <c r="I172" s="567"/>
      <c r="J172" s="567"/>
    </row>
    <row r="173" spans="2:10">
      <c r="B173" s="313" t="str">
        <f>IF('Input-IS Y3'!B173="","",'Input-IS Y3'!B173)</f>
        <v>Conference/Meeting Fees</v>
      </c>
      <c r="C173" s="568">
        <f t="shared" si="39"/>
        <v>0</v>
      </c>
      <c r="D173" s="567"/>
      <c r="E173" s="567"/>
      <c r="F173" s="567"/>
      <c r="G173" s="567"/>
      <c r="H173" s="567"/>
      <c r="I173" s="567"/>
      <c r="J173" s="567"/>
    </row>
    <row r="174" spans="2:10">
      <c r="B174" s="313" t="str">
        <f>IF('Input-IS Y3'!B174="","",'Input-IS Y3'!B174)</f>
        <v>Stationary</v>
      </c>
      <c r="C174" s="568">
        <f t="shared" si="39"/>
        <v>0</v>
      </c>
      <c r="D174" s="567"/>
      <c r="E174" s="567"/>
      <c r="F174" s="567"/>
      <c r="G174" s="567"/>
      <c r="H174" s="567"/>
      <c r="I174" s="567"/>
      <c r="J174" s="567"/>
    </row>
    <row r="175" spans="2:10">
      <c r="B175" s="313" t="str">
        <f>IF('Input-IS Y3'!B175="","",'Input-IS Y3'!B175)</f>
        <v>Office Supplies</v>
      </c>
      <c r="C175" s="568">
        <f t="shared" si="39"/>
        <v>0</v>
      </c>
      <c r="D175" s="567"/>
      <c r="E175" s="567"/>
      <c r="F175" s="567"/>
      <c r="G175" s="567"/>
      <c r="H175" s="567"/>
      <c r="I175" s="567"/>
      <c r="J175" s="567"/>
    </row>
    <row r="176" spans="2:10">
      <c r="B176" s="313" t="str">
        <f>IF('Input-IS Y3'!B176="","",'Input-IS Y3'!B176)</f>
        <v/>
      </c>
      <c r="C176" s="568">
        <f t="shared" si="39"/>
        <v>0</v>
      </c>
      <c r="D176" s="567"/>
      <c r="E176" s="567"/>
      <c r="F176" s="567"/>
      <c r="G176" s="567"/>
      <c r="H176" s="567"/>
      <c r="I176" s="567"/>
      <c r="J176" s="567"/>
    </row>
    <row r="177" spans="1:10">
      <c r="B177" s="313" t="str">
        <f>IF('Input-IS Y3'!B177="","",'Input-IS Y3'!B177)</f>
        <v/>
      </c>
      <c r="C177" s="568">
        <f t="shared" si="39"/>
        <v>0</v>
      </c>
      <c r="D177" s="567"/>
      <c r="E177" s="567"/>
      <c r="F177" s="567"/>
      <c r="G177" s="567"/>
      <c r="H177" s="567"/>
      <c r="I177" s="567"/>
      <c r="J177" s="567"/>
    </row>
    <row r="178" spans="1:10">
      <c r="B178" s="313" t="str">
        <f>IF('Input-IS Y3'!B178="","",'Input-IS Y3'!B178)</f>
        <v/>
      </c>
      <c r="C178" s="568">
        <f t="shared" si="39"/>
        <v>0</v>
      </c>
      <c r="D178" s="567"/>
      <c r="E178" s="567"/>
      <c r="F178" s="567"/>
      <c r="G178" s="567"/>
      <c r="H178" s="567"/>
      <c r="I178" s="567"/>
      <c r="J178" s="567"/>
    </row>
    <row r="179" spans="1:10">
      <c r="B179" s="313" t="str">
        <f>IF('Input-IS Y3'!B179="","",'Input-IS Y3'!B179)</f>
        <v/>
      </c>
      <c r="C179" s="568">
        <f t="shared" si="39"/>
        <v>0</v>
      </c>
      <c r="D179" s="567"/>
      <c r="E179" s="567"/>
      <c r="F179" s="567"/>
      <c r="G179" s="567"/>
      <c r="H179" s="567"/>
      <c r="I179" s="567"/>
      <c r="J179" s="567"/>
    </row>
    <row r="180" spans="1:10">
      <c r="B180" s="313" t="str">
        <f>IF('Input-IS Y3'!B180="","",'Input-IS Y3'!B180)</f>
        <v/>
      </c>
      <c r="C180" s="568">
        <f t="shared" si="39"/>
        <v>0</v>
      </c>
      <c r="D180" s="567"/>
      <c r="E180" s="567"/>
      <c r="F180" s="567"/>
      <c r="G180" s="567"/>
      <c r="H180" s="567"/>
      <c r="I180" s="567"/>
      <c r="J180" s="567"/>
    </row>
    <row r="181" spans="1:10">
      <c r="B181" s="313" t="str">
        <f>IF('Input-IS Y3'!B181="","",'Input-IS Y3'!B181)</f>
        <v/>
      </c>
      <c r="C181" s="587">
        <f t="shared" si="39"/>
        <v>0</v>
      </c>
      <c r="D181" s="588"/>
      <c r="E181" s="588"/>
      <c r="F181" s="588"/>
      <c r="G181" s="588"/>
      <c r="H181" s="588"/>
      <c r="I181" s="588"/>
      <c r="J181" s="588"/>
    </row>
    <row r="182" spans="1:10">
      <c r="B182" s="313" t="str">
        <f>IF('Input-IS Y3'!B182="","",'Input-IS Y3'!B182)</f>
        <v/>
      </c>
      <c r="C182" s="587">
        <f t="shared" si="39"/>
        <v>0</v>
      </c>
      <c r="D182" s="588"/>
      <c r="E182" s="588"/>
      <c r="F182" s="588"/>
      <c r="G182" s="588"/>
      <c r="H182" s="588"/>
      <c r="I182" s="588"/>
      <c r="J182" s="588"/>
    </row>
    <row r="183" spans="1:10" s="781" customFormat="1">
      <c r="A183" s="143"/>
      <c r="B183" s="786" t="str">
        <f>IF('Input-IS Y3'!B183="","",'Input-IS Y3'!B183)</f>
        <v/>
      </c>
      <c r="C183" s="792">
        <f t="shared" ref="C183:C203" si="40">SUM(D183:J183)</f>
        <v>0</v>
      </c>
      <c r="D183" s="791"/>
      <c r="E183" s="791"/>
      <c r="F183" s="791"/>
      <c r="G183" s="791"/>
      <c r="H183" s="791"/>
      <c r="I183" s="791"/>
      <c r="J183" s="791"/>
    </row>
    <row r="184" spans="1:10" s="781" customFormat="1">
      <c r="A184" s="143"/>
      <c r="B184" s="786" t="str">
        <f>IF('Input-IS Y3'!B184="","",'Input-IS Y3'!B184)</f>
        <v/>
      </c>
      <c r="C184" s="792">
        <f t="shared" si="40"/>
        <v>0</v>
      </c>
      <c r="D184" s="791"/>
      <c r="E184" s="791"/>
      <c r="F184" s="791"/>
      <c r="G184" s="791"/>
      <c r="H184" s="791"/>
      <c r="I184" s="791"/>
      <c r="J184" s="791"/>
    </row>
    <row r="185" spans="1:10" s="781" customFormat="1">
      <c r="A185" s="143"/>
      <c r="B185" s="786" t="str">
        <f>IF('Input-IS Y3'!B185="","",'Input-IS Y3'!B185)</f>
        <v/>
      </c>
      <c r="C185" s="792">
        <f t="shared" si="40"/>
        <v>0</v>
      </c>
      <c r="D185" s="791"/>
      <c r="E185" s="791"/>
      <c r="F185" s="791"/>
      <c r="G185" s="791"/>
      <c r="H185" s="791"/>
      <c r="I185" s="791"/>
      <c r="J185" s="791"/>
    </row>
    <row r="186" spans="1:10" s="781" customFormat="1">
      <c r="A186" s="143"/>
      <c r="B186" s="786" t="str">
        <f>IF('Input-IS Y3'!B186="","",'Input-IS Y3'!B186)</f>
        <v/>
      </c>
      <c r="C186" s="792">
        <f t="shared" si="40"/>
        <v>0</v>
      </c>
      <c r="D186" s="791"/>
      <c r="E186" s="791"/>
      <c r="F186" s="791"/>
      <c r="G186" s="791"/>
      <c r="H186" s="791"/>
      <c r="I186" s="791"/>
      <c r="J186" s="791"/>
    </row>
    <row r="187" spans="1:10" s="781" customFormat="1">
      <c r="A187" s="143"/>
      <c r="B187" s="786" t="str">
        <f>IF('Input-IS Y3'!B187="","",'Input-IS Y3'!B187)</f>
        <v/>
      </c>
      <c r="C187" s="792">
        <f t="shared" si="40"/>
        <v>0</v>
      </c>
      <c r="D187" s="791"/>
      <c r="E187" s="791"/>
      <c r="F187" s="791"/>
      <c r="G187" s="791"/>
      <c r="H187" s="791"/>
      <c r="I187" s="791"/>
      <c r="J187" s="791"/>
    </row>
    <row r="188" spans="1:10" s="781" customFormat="1">
      <c r="A188" s="143"/>
      <c r="B188" s="786" t="str">
        <f>IF('Input-IS Y3'!B188="","",'Input-IS Y3'!B188)</f>
        <v/>
      </c>
      <c r="C188" s="792">
        <f t="shared" si="40"/>
        <v>0</v>
      </c>
      <c r="D188" s="791"/>
      <c r="E188" s="791"/>
      <c r="F188" s="791"/>
      <c r="G188" s="791"/>
      <c r="H188" s="791"/>
      <c r="I188" s="791"/>
      <c r="J188" s="791"/>
    </row>
    <row r="189" spans="1:10" s="781" customFormat="1">
      <c r="A189" s="143"/>
      <c r="B189" s="786" t="str">
        <f>IF('Input-IS Y3'!B189="","",'Input-IS Y3'!B189)</f>
        <v/>
      </c>
      <c r="C189" s="792">
        <f t="shared" si="40"/>
        <v>0</v>
      </c>
      <c r="D189" s="791"/>
      <c r="E189" s="791"/>
      <c r="F189" s="791"/>
      <c r="G189" s="791"/>
      <c r="H189" s="791"/>
      <c r="I189" s="791"/>
      <c r="J189" s="791"/>
    </row>
    <row r="190" spans="1:10" s="781" customFormat="1">
      <c r="A190" s="143"/>
      <c r="B190" s="786" t="str">
        <f>IF('Input-IS Y3'!B190="","",'Input-IS Y3'!B190)</f>
        <v/>
      </c>
      <c r="C190" s="792">
        <f t="shared" si="40"/>
        <v>0</v>
      </c>
      <c r="D190" s="791"/>
      <c r="E190" s="791"/>
      <c r="F190" s="791"/>
      <c r="G190" s="791"/>
      <c r="H190" s="791"/>
      <c r="I190" s="791"/>
      <c r="J190" s="791"/>
    </row>
    <row r="191" spans="1:10" s="781" customFormat="1">
      <c r="A191" s="143"/>
      <c r="B191" s="786" t="str">
        <f>IF('Input-IS Y3'!B191="","",'Input-IS Y3'!B191)</f>
        <v/>
      </c>
      <c r="C191" s="792">
        <f t="shared" si="40"/>
        <v>0</v>
      </c>
      <c r="D191" s="791"/>
      <c r="E191" s="791"/>
      <c r="F191" s="791"/>
      <c r="G191" s="791"/>
      <c r="H191" s="791"/>
      <c r="I191" s="791"/>
      <c r="J191" s="791"/>
    </row>
    <row r="192" spans="1:10" s="781" customFormat="1">
      <c r="A192" s="143"/>
      <c r="B192" s="786" t="str">
        <f>IF('Input-IS Y3'!B192="","",'Input-IS Y3'!B192)</f>
        <v/>
      </c>
      <c r="C192" s="792">
        <f t="shared" si="40"/>
        <v>0</v>
      </c>
      <c r="D192" s="791"/>
      <c r="E192" s="791"/>
      <c r="F192" s="791"/>
      <c r="G192" s="791"/>
      <c r="H192" s="791"/>
      <c r="I192" s="791"/>
      <c r="J192" s="791"/>
    </row>
    <row r="193" spans="1:10" s="781" customFormat="1">
      <c r="A193" s="143"/>
      <c r="B193" s="786" t="str">
        <f>IF('Input-IS Y3'!B193="","",'Input-IS Y3'!B193)</f>
        <v/>
      </c>
      <c r="C193" s="792">
        <f t="shared" si="40"/>
        <v>0</v>
      </c>
      <c r="D193" s="791"/>
      <c r="E193" s="791"/>
      <c r="F193" s="791"/>
      <c r="G193" s="791"/>
      <c r="H193" s="791"/>
      <c r="I193" s="791"/>
      <c r="J193" s="791"/>
    </row>
    <row r="194" spans="1:10" s="781" customFormat="1">
      <c r="A194" s="143"/>
      <c r="B194" s="786" t="str">
        <f>IF('Input-IS Y3'!B194="","",'Input-IS Y3'!B194)</f>
        <v/>
      </c>
      <c r="C194" s="792">
        <f t="shared" si="40"/>
        <v>0</v>
      </c>
      <c r="D194" s="791"/>
      <c r="E194" s="791"/>
      <c r="F194" s="791"/>
      <c r="G194" s="791"/>
      <c r="H194" s="791"/>
      <c r="I194" s="791"/>
      <c r="J194" s="791"/>
    </row>
    <row r="195" spans="1:10" s="781" customFormat="1">
      <c r="A195" s="143"/>
      <c r="B195" s="786" t="str">
        <f>IF('Input-IS Y3'!B195="","",'Input-IS Y3'!B195)</f>
        <v/>
      </c>
      <c r="C195" s="792">
        <f t="shared" si="40"/>
        <v>0</v>
      </c>
      <c r="D195" s="791"/>
      <c r="E195" s="791"/>
      <c r="F195" s="791"/>
      <c r="G195" s="791"/>
      <c r="H195" s="791"/>
      <c r="I195" s="791"/>
      <c r="J195" s="791"/>
    </row>
    <row r="196" spans="1:10" s="781" customFormat="1">
      <c r="A196" s="143"/>
      <c r="B196" s="786" t="str">
        <f>IF('Input-IS Y3'!B196="","",'Input-IS Y3'!B196)</f>
        <v/>
      </c>
      <c r="C196" s="792">
        <f t="shared" si="40"/>
        <v>0</v>
      </c>
      <c r="D196" s="791"/>
      <c r="E196" s="791"/>
      <c r="F196" s="791"/>
      <c r="G196" s="791"/>
      <c r="H196" s="791"/>
      <c r="I196" s="791"/>
      <c r="J196" s="791"/>
    </row>
    <row r="197" spans="1:10" s="781" customFormat="1">
      <c r="A197" s="143"/>
      <c r="B197" s="786" t="str">
        <f>IF('Input-IS Y3'!B197="","",'Input-IS Y3'!B197)</f>
        <v/>
      </c>
      <c r="C197" s="792">
        <f t="shared" si="40"/>
        <v>0</v>
      </c>
      <c r="D197" s="791"/>
      <c r="E197" s="791"/>
      <c r="F197" s="791"/>
      <c r="G197" s="791"/>
      <c r="H197" s="791"/>
      <c r="I197" s="791"/>
      <c r="J197" s="791"/>
    </row>
    <row r="198" spans="1:10" s="781" customFormat="1">
      <c r="A198" s="143"/>
      <c r="B198" s="786" t="str">
        <f>IF('Input-IS Y3'!B198="","",'Input-IS Y3'!B198)</f>
        <v/>
      </c>
      <c r="C198" s="792">
        <f t="shared" si="40"/>
        <v>0</v>
      </c>
      <c r="D198" s="791"/>
      <c r="E198" s="791"/>
      <c r="F198" s="791"/>
      <c r="G198" s="791"/>
      <c r="H198" s="791"/>
      <c r="I198" s="791"/>
      <c r="J198" s="791"/>
    </row>
    <row r="199" spans="1:10" s="781" customFormat="1">
      <c r="A199" s="143"/>
      <c r="B199" s="786" t="str">
        <f>IF('Input-IS Y3'!B199="","",'Input-IS Y3'!B199)</f>
        <v/>
      </c>
      <c r="C199" s="792">
        <f t="shared" si="40"/>
        <v>0</v>
      </c>
      <c r="D199" s="791"/>
      <c r="E199" s="791"/>
      <c r="F199" s="791"/>
      <c r="G199" s="791"/>
      <c r="H199" s="791"/>
      <c r="I199" s="791"/>
      <c r="J199" s="791"/>
    </row>
    <row r="200" spans="1:10" s="781" customFormat="1">
      <c r="A200" s="143"/>
      <c r="B200" s="786" t="str">
        <f>IF('Input-IS Y3'!B200="","",'Input-IS Y3'!B200)</f>
        <v/>
      </c>
      <c r="C200" s="792">
        <f t="shared" si="40"/>
        <v>0</v>
      </c>
      <c r="D200" s="791"/>
      <c r="E200" s="791"/>
      <c r="F200" s="791"/>
      <c r="G200" s="791"/>
      <c r="H200" s="791"/>
      <c r="I200" s="791"/>
      <c r="J200" s="791"/>
    </row>
    <row r="201" spans="1:10" s="781" customFormat="1">
      <c r="A201" s="143"/>
      <c r="B201" s="786" t="str">
        <f>IF('Input-IS Y3'!B201="","",'Input-IS Y3'!B201)</f>
        <v/>
      </c>
      <c r="C201" s="792">
        <f t="shared" si="40"/>
        <v>0</v>
      </c>
      <c r="D201" s="791"/>
      <c r="E201" s="791"/>
      <c r="F201" s="791"/>
      <c r="G201" s="791"/>
      <c r="H201" s="791"/>
      <c r="I201" s="791"/>
      <c r="J201" s="791"/>
    </row>
    <row r="202" spans="1:10" s="781" customFormat="1">
      <c r="A202" s="143"/>
      <c r="B202" s="786" t="str">
        <f>IF('Input-IS Y3'!B202="","",'Input-IS Y3'!B202)</f>
        <v/>
      </c>
      <c r="C202" s="798">
        <f t="shared" si="40"/>
        <v>0</v>
      </c>
      <c r="D202" s="799"/>
      <c r="E202" s="799"/>
      <c r="F202" s="799"/>
      <c r="G202" s="799"/>
      <c r="H202" s="799"/>
      <c r="I202" s="799"/>
      <c r="J202" s="799"/>
    </row>
    <row r="203" spans="1:10" s="781" customFormat="1">
      <c r="A203" s="143"/>
      <c r="B203" s="786" t="str">
        <f>IF('Input-IS Y3'!B203="","",'Input-IS Y3'!B203)</f>
        <v/>
      </c>
      <c r="C203" s="798">
        <f t="shared" si="40"/>
        <v>0</v>
      </c>
      <c r="D203" s="799"/>
      <c r="E203" s="799"/>
      <c r="F203" s="799"/>
      <c r="G203" s="799"/>
      <c r="H203" s="799"/>
      <c r="I203" s="799"/>
      <c r="J203" s="799"/>
    </row>
    <row r="204" spans="1:10">
      <c r="B204" s="313" t="str">
        <f>IF('Input-IS Y3'!B204="","",'Input-IS Y3'!B204)</f>
        <v/>
      </c>
      <c r="C204" s="587">
        <f t="shared" si="39"/>
        <v>0</v>
      </c>
      <c r="D204" s="588"/>
      <c r="E204" s="588"/>
      <c r="F204" s="588"/>
      <c r="G204" s="588"/>
      <c r="H204" s="588"/>
      <c r="I204" s="588"/>
      <c r="J204" s="588"/>
    </row>
    <row r="205" spans="1:10" s="20" customFormat="1">
      <c r="A205" s="143"/>
      <c r="B205" s="411" t="s">
        <v>217</v>
      </c>
      <c r="C205" s="586">
        <f>SUM(C206:C255)</f>
        <v>0</v>
      </c>
      <c r="D205" s="586">
        <f>SUM(D206:D255)</f>
        <v>0</v>
      </c>
      <c r="E205" s="586">
        <f t="shared" ref="E205:J205" si="41">SUM(E206:E255)</f>
        <v>0</v>
      </c>
      <c r="F205" s="586">
        <f t="shared" si="41"/>
        <v>0</v>
      </c>
      <c r="G205" s="586">
        <f t="shared" si="41"/>
        <v>0</v>
      </c>
      <c r="H205" s="586">
        <f t="shared" si="41"/>
        <v>0</v>
      </c>
      <c r="I205" s="586">
        <f t="shared" si="41"/>
        <v>0</v>
      </c>
      <c r="J205" s="586">
        <f t="shared" si="41"/>
        <v>0</v>
      </c>
    </row>
    <row r="206" spans="1:10" s="20" customFormat="1">
      <c r="A206" s="143"/>
      <c r="B206" s="842" t="str">
        <f>IF(Setup!C44="","",Setup!C44)</f>
        <v>Salaries &amp; Benefits</v>
      </c>
      <c r="C206" s="567"/>
      <c r="D206" s="589" t="str">
        <f>IF(ISERROR(D$19*$C206),"",(D$19*$C206))</f>
        <v/>
      </c>
      <c r="E206" s="589" t="str">
        <f t="shared" ref="E206:J255" si="42">IF(ISERROR(E$19*$C206),"",(E$19*$C206))</f>
        <v/>
      </c>
      <c r="F206" s="589" t="str">
        <f t="shared" si="42"/>
        <v/>
      </c>
      <c r="G206" s="589" t="str">
        <f t="shared" si="42"/>
        <v/>
      </c>
      <c r="H206" s="589">
        <f t="shared" si="42"/>
        <v>0</v>
      </c>
      <c r="I206" s="589">
        <f t="shared" si="42"/>
        <v>0</v>
      </c>
      <c r="J206" s="589">
        <f t="shared" si="42"/>
        <v>0</v>
      </c>
    </row>
    <row r="207" spans="1:10" s="20" customFormat="1">
      <c r="A207" s="143"/>
      <c r="B207" s="842" t="str">
        <f>IF(Setup!C45="","",Setup!C45)</f>
        <v>Rent</v>
      </c>
      <c r="C207" s="567"/>
      <c r="D207" s="589" t="str">
        <f t="shared" ref="D207:J255" si="43">IF(ISERROR(D$19*$C207),"",(D$19*$C207))</f>
        <v/>
      </c>
      <c r="E207" s="589" t="str">
        <f t="shared" si="42"/>
        <v/>
      </c>
      <c r="F207" s="589" t="str">
        <f t="shared" si="42"/>
        <v/>
      </c>
      <c r="G207" s="589" t="str">
        <f t="shared" si="42"/>
        <v/>
      </c>
      <c r="H207" s="589">
        <f t="shared" si="42"/>
        <v>0</v>
      </c>
      <c r="I207" s="589">
        <f t="shared" si="42"/>
        <v>0</v>
      </c>
      <c r="J207" s="589">
        <f t="shared" si="42"/>
        <v>0</v>
      </c>
    </row>
    <row r="208" spans="1:10" s="20" customFormat="1">
      <c r="A208" s="143"/>
      <c r="B208" s="842" t="str">
        <f>IF(Setup!C46="","",Setup!C46)</f>
        <v>Utilities</v>
      </c>
      <c r="C208" s="567"/>
      <c r="D208" s="589" t="str">
        <f t="shared" si="43"/>
        <v/>
      </c>
      <c r="E208" s="589" t="str">
        <f t="shared" si="42"/>
        <v/>
      </c>
      <c r="F208" s="589" t="str">
        <f t="shared" si="42"/>
        <v/>
      </c>
      <c r="G208" s="589" t="str">
        <f t="shared" si="42"/>
        <v/>
      </c>
      <c r="H208" s="589">
        <f t="shared" si="42"/>
        <v>0</v>
      </c>
      <c r="I208" s="589">
        <f t="shared" si="42"/>
        <v>0</v>
      </c>
      <c r="J208" s="589">
        <f t="shared" si="42"/>
        <v>0</v>
      </c>
    </row>
    <row r="209" spans="1:10" s="20" customFormat="1">
      <c r="A209" s="143"/>
      <c r="B209" s="842" t="str">
        <f>IF(Setup!C47="","",Setup!C47)</f>
        <v>Communication</v>
      </c>
      <c r="C209" s="567"/>
      <c r="D209" s="589" t="str">
        <f t="shared" si="43"/>
        <v/>
      </c>
      <c r="E209" s="589" t="str">
        <f t="shared" si="42"/>
        <v/>
      </c>
      <c r="F209" s="589" t="str">
        <f t="shared" si="42"/>
        <v/>
      </c>
      <c r="G209" s="589" t="str">
        <f t="shared" si="42"/>
        <v/>
      </c>
      <c r="H209" s="589">
        <f t="shared" si="42"/>
        <v>0</v>
      </c>
      <c r="I209" s="589">
        <f t="shared" si="42"/>
        <v>0</v>
      </c>
      <c r="J209" s="589">
        <f t="shared" si="42"/>
        <v>0</v>
      </c>
    </row>
    <row r="210" spans="1:10" s="20" customFormat="1">
      <c r="A210" s="143"/>
      <c r="B210" s="842" t="str">
        <f>IF(Setup!C48="","",Setup!C48)</f>
        <v>Supplies and Other Office Expenses</v>
      </c>
      <c r="C210" s="567"/>
      <c r="D210" s="589" t="str">
        <f t="shared" si="43"/>
        <v/>
      </c>
      <c r="E210" s="589" t="str">
        <f t="shared" si="42"/>
        <v/>
      </c>
      <c r="F210" s="589" t="str">
        <f t="shared" si="42"/>
        <v/>
      </c>
      <c r="G210" s="589" t="str">
        <f t="shared" si="42"/>
        <v/>
      </c>
      <c r="H210" s="589">
        <f t="shared" si="42"/>
        <v>0</v>
      </c>
      <c r="I210" s="589">
        <f t="shared" si="42"/>
        <v>0</v>
      </c>
      <c r="J210" s="589">
        <f t="shared" si="42"/>
        <v>0</v>
      </c>
    </row>
    <row r="211" spans="1:10" s="20" customFormat="1">
      <c r="A211" s="143"/>
      <c r="B211" s="842" t="str">
        <f>IF(Setup!C49="","",Setup!C49)</f>
        <v>Travel</v>
      </c>
      <c r="C211" s="567"/>
      <c r="D211" s="589" t="str">
        <f t="shared" si="43"/>
        <v/>
      </c>
      <c r="E211" s="589" t="str">
        <f t="shared" si="42"/>
        <v/>
      </c>
      <c r="F211" s="589" t="str">
        <f t="shared" si="42"/>
        <v/>
      </c>
      <c r="G211" s="589" t="str">
        <f t="shared" si="42"/>
        <v/>
      </c>
      <c r="H211" s="589">
        <f t="shared" si="42"/>
        <v>0</v>
      </c>
      <c r="I211" s="589">
        <f t="shared" si="42"/>
        <v>0</v>
      </c>
      <c r="J211" s="589">
        <f t="shared" si="42"/>
        <v>0</v>
      </c>
    </row>
    <row r="212" spans="1:10" s="20" customFormat="1">
      <c r="A212" s="143"/>
      <c r="B212" s="842" t="str">
        <f>IF(Setup!C50="","",Setup!C50)</f>
        <v>Insurance</v>
      </c>
      <c r="C212" s="567"/>
      <c r="D212" s="589" t="str">
        <f t="shared" si="43"/>
        <v/>
      </c>
      <c r="E212" s="589" t="str">
        <f t="shared" si="42"/>
        <v/>
      </c>
      <c r="F212" s="589" t="str">
        <f t="shared" si="42"/>
        <v/>
      </c>
      <c r="G212" s="589" t="str">
        <f t="shared" si="42"/>
        <v/>
      </c>
      <c r="H212" s="589">
        <f t="shared" si="42"/>
        <v>0</v>
      </c>
      <c r="I212" s="589">
        <f t="shared" si="42"/>
        <v>0</v>
      </c>
      <c r="J212" s="589">
        <f t="shared" si="42"/>
        <v>0</v>
      </c>
    </row>
    <row r="213" spans="1:10" s="20" customFormat="1">
      <c r="A213" s="143"/>
      <c r="B213" s="842" t="str">
        <f>IF(Setup!C51="","",Setup!C51)</f>
        <v>Board Meetings</v>
      </c>
      <c r="C213" s="567"/>
      <c r="D213" s="589" t="str">
        <f t="shared" si="43"/>
        <v/>
      </c>
      <c r="E213" s="589" t="str">
        <f t="shared" si="42"/>
        <v/>
      </c>
      <c r="F213" s="589" t="str">
        <f t="shared" si="42"/>
        <v/>
      </c>
      <c r="G213" s="589" t="str">
        <f t="shared" si="42"/>
        <v/>
      </c>
      <c r="H213" s="589">
        <f t="shared" si="42"/>
        <v>0</v>
      </c>
      <c r="I213" s="589">
        <f t="shared" si="42"/>
        <v>0</v>
      </c>
      <c r="J213" s="589">
        <f t="shared" si="42"/>
        <v>0</v>
      </c>
    </row>
    <row r="214" spans="1:10" s="20" customFormat="1">
      <c r="A214" s="143"/>
      <c r="B214" s="842" t="str">
        <f>IF(Setup!C52="","",Setup!C52)</f>
        <v>Equipment</v>
      </c>
      <c r="C214" s="567"/>
      <c r="D214" s="589" t="str">
        <f t="shared" si="43"/>
        <v/>
      </c>
      <c r="E214" s="589" t="str">
        <f t="shared" si="42"/>
        <v/>
      </c>
      <c r="F214" s="589" t="str">
        <f t="shared" si="42"/>
        <v/>
      </c>
      <c r="G214" s="589" t="str">
        <f t="shared" si="42"/>
        <v/>
      </c>
      <c r="H214" s="589">
        <f t="shared" si="42"/>
        <v>0</v>
      </c>
      <c r="I214" s="589">
        <f t="shared" si="42"/>
        <v>0</v>
      </c>
      <c r="J214" s="589">
        <f t="shared" si="42"/>
        <v>0</v>
      </c>
    </row>
    <row r="215" spans="1:10" s="783" customFormat="1">
      <c r="A215" s="143"/>
      <c r="B215" s="842" t="str">
        <f>IF(Setup!C53="","",Setup!C53)</f>
        <v/>
      </c>
      <c r="C215" s="791"/>
      <c r="D215" s="800" t="str">
        <f>IF(ISERROR(D$19*$C215),"",(D$19*$C215))</f>
        <v/>
      </c>
      <c r="E215" s="800" t="str">
        <f t="shared" si="42"/>
        <v/>
      </c>
      <c r="F215" s="800" t="str">
        <f t="shared" si="42"/>
        <v/>
      </c>
      <c r="G215" s="800" t="str">
        <f t="shared" si="42"/>
        <v/>
      </c>
      <c r="H215" s="800">
        <f t="shared" si="42"/>
        <v>0</v>
      </c>
      <c r="I215" s="800">
        <f t="shared" si="42"/>
        <v>0</v>
      </c>
      <c r="J215" s="800">
        <f t="shared" si="42"/>
        <v>0</v>
      </c>
    </row>
    <row r="216" spans="1:10" s="783" customFormat="1">
      <c r="A216" s="143"/>
      <c r="B216" s="842" t="str">
        <f>IF(Setup!C54="","",Setup!C54)</f>
        <v/>
      </c>
      <c r="C216" s="791"/>
      <c r="D216" s="800" t="str">
        <f t="shared" si="43"/>
        <v/>
      </c>
      <c r="E216" s="800" t="str">
        <f t="shared" si="42"/>
        <v/>
      </c>
      <c r="F216" s="800" t="str">
        <f t="shared" si="42"/>
        <v/>
      </c>
      <c r="G216" s="800" t="str">
        <f t="shared" si="42"/>
        <v/>
      </c>
      <c r="H216" s="800">
        <f t="shared" si="42"/>
        <v>0</v>
      </c>
      <c r="I216" s="800">
        <f t="shared" si="42"/>
        <v>0</v>
      </c>
      <c r="J216" s="800">
        <f t="shared" si="42"/>
        <v>0</v>
      </c>
    </row>
    <row r="217" spans="1:10" s="783" customFormat="1">
      <c r="A217" s="143"/>
      <c r="B217" s="842" t="str">
        <f>IF(Setup!C55="","",Setup!C55)</f>
        <v/>
      </c>
      <c r="C217" s="791"/>
      <c r="D217" s="800" t="str">
        <f t="shared" si="43"/>
        <v/>
      </c>
      <c r="E217" s="800" t="str">
        <f t="shared" si="42"/>
        <v/>
      </c>
      <c r="F217" s="800" t="str">
        <f t="shared" si="42"/>
        <v/>
      </c>
      <c r="G217" s="800" t="str">
        <f t="shared" si="42"/>
        <v/>
      </c>
      <c r="H217" s="800">
        <f t="shared" si="42"/>
        <v>0</v>
      </c>
      <c r="I217" s="800">
        <f t="shared" si="42"/>
        <v>0</v>
      </c>
      <c r="J217" s="800">
        <f t="shared" si="42"/>
        <v>0</v>
      </c>
    </row>
    <row r="218" spans="1:10" s="783" customFormat="1">
      <c r="A218" s="143"/>
      <c r="B218" s="842" t="str">
        <f>IF(Setup!C56="","",Setup!C56)</f>
        <v/>
      </c>
      <c r="C218" s="791"/>
      <c r="D218" s="800" t="str">
        <f t="shared" si="43"/>
        <v/>
      </c>
      <c r="E218" s="800" t="str">
        <f t="shared" si="42"/>
        <v/>
      </c>
      <c r="F218" s="800" t="str">
        <f t="shared" si="42"/>
        <v/>
      </c>
      <c r="G218" s="800" t="str">
        <f t="shared" si="42"/>
        <v/>
      </c>
      <c r="H218" s="800">
        <f t="shared" si="42"/>
        <v>0</v>
      </c>
      <c r="I218" s="800">
        <f t="shared" si="42"/>
        <v>0</v>
      </c>
      <c r="J218" s="800">
        <f t="shared" si="42"/>
        <v>0</v>
      </c>
    </row>
    <row r="219" spans="1:10" s="783" customFormat="1">
      <c r="A219" s="143"/>
      <c r="B219" s="842" t="str">
        <f>IF(Setup!C57="","",Setup!C57)</f>
        <v/>
      </c>
      <c r="C219" s="791"/>
      <c r="D219" s="800" t="str">
        <f t="shared" si="43"/>
        <v/>
      </c>
      <c r="E219" s="800" t="str">
        <f t="shared" si="42"/>
        <v/>
      </c>
      <c r="F219" s="800" t="str">
        <f t="shared" si="42"/>
        <v/>
      </c>
      <c r="G219" s="800" t="str">
        <f t="shared" si="42"/>
        <v/>
      </c>
      <c r="H219" s="800">
        <f t="shared" si="42"/>
        <v>0</v>
      </c>
      <c r="I219" s="800">
        <f t="shared" si="42"/>
        <v>0</v>
      </c>
      <c r="J219" s="800">
        <f t="shared" si="42"/>
        <v>0</v>
      </c>
    </row>
    <row r="220" spans="1:10" s="783" customFormat="1">
      <c r="A220" s="143"/>
      <c r="B220" s="842" t="str">
        <f>IF(Setup!C58="","",Setup!C58)</f>
        <v/>
      </c>
      <c r="C220" s="791"/>
      <c r="D220" s="800" t="str">
        <f t="shared" si="43"/>
        <v/>
      </c>
      <c r="E220" s="800" t="str">
        <f t="shared" si="42"/>
        <v/>
      </c>
      <c r="F220" s="800" t="str">
        <f t="shared" si="42"/>
        <v/>
      </c>
      <c r="G220" s="800" t="str">
        <f t="shared" si="42"/>
        <v/>
      </c>
      <c r="H220" s="800">
        <f t="shared" si="42"/>
        <v>0</v>
      </c>
      <c r="I220" s="800">
        <f t="shared" si="42"/>
        <v>0</v>
      </c>
      <c r="J220" s="800">
        <f t="shared" si="42"/>
        <v>0</v>
      </c>
    </row>
    <row r="221" spans="1:10" s="783" customFormat="1">
      <c r="A221" s="143"/>
      <c r="B221" s="842" t="str">
        <f>IF(Setup!C59="","",Setup!C59)</f>
        <v/>
      </c>
      <c r="C221" s="791"/>
      <c r="D221" s="800" t="str">
        <f t="shared" si="43"/>
        <v/>
      </c>
      <c r="E221" s="800" t="str">
        <f t="shared" si="42"/>
        <v/>
      </c>
      <c r="F221" s="800" t="str">
        <f t="shared" si="42"/>
        <v/>
      </c>
      <c r="G221" s="800" t="str">
        <f t="shared" si="42"/>
        <v/>
      </c>
      <c r="H221" s="800">
        <f t="shared" si="42"/>
        <v>0</v>
      </c>
      <c r="I221" s="800">
        <f t="shared" si="42"/>
        <v>0</v>
      </c>
      <c r="J221" s="800">
        <f t="shared" si="42"/>
        <v>0</v>
      </c>
    </row>
    <row r="222" spans="1:10" s="783" customFormat="1">
      <c r="A222" s="143"/>
      <c r="B222" s="842" t="str">
        <f>IF(Setup!C60="","",Setup!C60)</f>
        <v/>
      </c>
      <c r="C222" s="791"/>
      <c r="D222" s="800" t="str">
        <f t="shared" si="43"/>
        <v/>
      </c>
      <c r="E222" s="800" t="str">
        <f t="shared" si="42"/>
        <v/>
      </c>
      <c r="F222" s="800" t="str">
        <f t="shared" si="42"/>
        <v/>
      </c>
      <c r="G222" s="800" t="str">
        <f t="shared" si="42"/>
        <v/>
      </c>
      <c r="H222" s="800">
        <f t="shared" si="42"/>
        <v>0</v>
      </c>
      <c r="I222" s="800">
        <f t="shared" si="42"/>
        <v>0</v>
      </c>
      <c r="J222" s="800">
        <f t="shared" si="42"/>
        <v>0</v>
      </c>
    </row>
    <row r="223" spans="1:10" s="783" customFormat="1">
      <c r="A223" s="143"/>
      <c r="B223" s="842" t="str">
        <f>IF(Setup!C61="","",Setup!C61)</f>
        <v/>
      </c>
      <c r="C223" s="791"/>
      <c r="D223" s="800" t="str">
        <f t="shared" si="43"/>
        <v/>
      </c>
      <c r="E223" s="800" t="str">
        <f t="shared" si="42"/>
        <v/>
      </c>
      <c r="F223" s="800" t="str">
        <f t="shared" si="42"/>
        <v/>
      </c>
      <c r="G223" s="800" t="str">
        <f t="shared" si="42"/>
        <v/>
      </c>
      <c r="H223" s="800">
        <f t="shared" si="42"/>
        <v>0</v>
      </c>
      <c r="I223" s="800">
        <f t="shared" si="42"/>
        <v>0</v>
      </c>
      <c r="J223" s="800">
        <f t="shared" si="42"/>
        <v>0</v>
      </c>
    </row>
    <row r="224" spans="1:10" s="783" customFormat="1">
      <c r="A224" s="143"/>
      <c r="B224" s="842" t="str">
        <f>IF(Setup!C62="","",Setup!C62)</f>
        <v/>
      </c>
      <c r="C224" s="791"/>
      <c r="D224" s="800" t="str">
        <f>IF(ISERROR(D$19*$C224),"",(D$19*$C224))</f>
        <v/>
      </c>
      <c r="E224" s="800" t="str">
        <f t="shared" si="42"/>
        <v/>
      </c>
      <c r="F224" s="800" t="str">
        <f t="shared" si="42"/>
        <v/>
      </c>
      <c r="G224" s="800" t="str">
        <f t="shared" si="42"/>
        <v/>
      </c>
      <c r="H224" s="800">
        <f t="shared" si="42"/>
        <v>0</v>
      </c>
      <c r="I224" s="800">
        <f t="shared" si="42"/>
        <v>0</v>
      </c>
      <c r="J224" s="800">
        <f t="shared" si="42"/>
        <v>0</v>
      </c>
    </row>
    <row r="225" spans="1:10" s="783" customFormat="1">
      <c r="A225" s="143"/>
      <c r="B225" s="842" t="str">
        <f>IF(Setup!C63="","",Setup!C63)</f>
        <v/>
      </c>
      <c r="C225" s="791"/>
      <c r="D225" s="800" t="str">
        <f t="shared" si="43"/>
        <v/>
      </c>
      <c r="E225" s="800" t="str">
        <f t="shared" si="42"/>
        <v/>
      </c>
      <c r="F225" s="800" t="str">
        <f t="shared" si="42"/>
        <v/>
      </c>
      <c r="G225" s="800" t="str">
        <f t="shared" si="42"/>
        <v/>
      </c>
      <c r="H225" s="800">
        <f t="shared" si="42"/>
        <v>0</v>
      </c>
      <c r="I225" s="800">
        <f t="shared" si="42"/>
        <v>0</v>
      </c>
      <c r="J225" s="800">
        <f t="shared" si="42"/>
        <v>0</v>
      </c>
    </row>
    <row r="226" spans="1:10" s="783" customFormat="1">
      <c r="A226" s="143"/>
      <c r="B226" s="842" t="str">
        <f>IF(Setup!C64="","",Setup!C64)</f>
        <v/>
      </c>
      <c r="C226" s="791"/>
      <c r="D226" s="800" t="str">
        <f t="shared" si="43"/>
        <v/>
      </c>
      <c r="E226" s="800" t="str">
        <f t="shared" si="42"/>
        <v/>
      </c>
      <c r="F226" s="800" t="str">
        <f t="shared" si="42"/>
        <v/>
      </c>
      <c r="G226" s="800" t="str">
        <f t="shared" si="42"/>
        <v/>
      </c>
      <c r="H226" s="800">
        <f t="shared" si="42"/>
        <v>0</v>
      </c>
      <c r="I226" s="800">
        <f t="shared" si="42"/>
        <v>0</v>
      </c>
      <c r="J226" s="800">
        <f t="shared" si="42"/>
        <v>0</v>
      </c>
    </row>
    <row r="227" spans="1:10" s="783" customFormat="1">
      <c r="A227" s="143"/>
      <c r="B227" s="842" t="str">
        <f>IF(Setup!C65="","",Setup!C65)</f>
        <v/>
      </c>
      <c r="C227" s="791"/>
      <c r="D227" s="800" t="str">
        <f t="shared" si="43"/>
        <v/>
      </c>
      <c r="E227" s="800" t="str">
        <f t="shared" si="42"/>
        <v/>
      </c>
      <c r="F227" s="800" t="str">
        <f t="shared" si="42"/>
        <v/>
      </c>
      <c r="G227" s="800" t="str">
        <f t="shared" si="42"/>
        <v/>
      </c>
      <c r="H227" s="800">
        <f t="shared" si="42"/>
        <v>0</v>
      </c>
      <c r="I227" s="800">
        <f t="shared" si="42"/>
        <v>0</v>
      </c>
      <c r="J227" s="800">
        <f t="shared" si="42"/>
        <v>0</v>
      </c>
    </row>
    <row r="228" spans="1:10" s="783" customFormat="1">
      <c r="A228" s="143"/>
      <c r="B228" s="842" t="str">
        <f>IF(Setup!C66="","",Setup!C66)</f>
        <v/>
      </c>
      <c r="C228" s="791"/>
      <c r="D228" s="800" t="str">
        <f t="shared" si="43"/>
        <v/>
      </c>
      <c r="E228" s="800" t="str">
        <f t="shared" si="42"/>
        <v/>
      </c>
      <c r="F228" s="800" t="str">
        <f t="shared" si="42"/>
        <v/>
      </c>
      <c r="G228" s="800" t="str">
        <f t="shared" si="42"/>
        <v/>
      </c>
      <c r="H228" s="800">
        <f t="shared" si="42"/>
        <v>0</v>
      </c>
      <c r="I228" s="800">
        <f t="shared" si="42"/>
        <v>0</v>
      </c>
      <c r="J228" s="800">
        <f t="shared" si="42"/>
        <v>0</v>
      </c>
    </row>
    <row r="229" spans="1:10" s="783" customFormat="1">
      <c r="A229" s="143"/>
      <c r="B229" s="842" t="str">
        <f>IF(Setup!C67="","",Setup!C67)</f>
        <v/>
      </c>
      <c r="C229" s="791"/>
      <c r="D229" s="800" t="str">
        <f t="shared" si="43"/>
        <v/>
      </c>
      <c r="E229" s="800" t="str">
        <f t="shared" si="42"/>
        <v/>
      </c>
      <c r="F229" s="800" t="str">
        <f t="shared" si="42"/>
        <v/>
      </c>
      <c r="G229" s="800" t="str">
        <f t="shared" si="42"/>
        <v/>
      </c>
      <c r="H229" s="800">
        <f t="shared" si="42"/>
        <v>0</v>
      </c>
      <c r="I229" s="800">
        <f t="shared" si="42"/>
        <v>0</v>
      </c>
      <c r="J229" s="800">
        <f t="shared" si="42"/>
        <v>0</v>
      </c>
    </row>
    <row r="230" spans="1:10" s="783" customFormat="1">
      <c r="A230" s="143"/>
      <c r="B230" s="842" t="str">
        <f>IF(Setup!C68="","",Setup!C68)</f>
        <v/>
      </c>
      <c r="C230" s="791"/>
      <c r="D230" s="800" t="str">
        <f t="shared" si="43"/>
        <v/>
      </c>
      <c r="E230" s="800" t="str">
        <f t="shared" si="42"/>
        <v/>
      </c>
      <c r="F230" s="800" t="str">
        <f t="shared" si="42"/>
        <v/>
      </c>
      <c r="G230" s="800" t="str">
        <f t="shared" si="42"/>
        <v/>
      </c>
      <c r="H230" s="800">
        <f t="shared" si="42"/>
        <v>0</v>
      </c>
      <c r="I230" s="800">
        <f t="shared" si="42"/>
        <v>0</v>
      </c>
      <c r="J230" s="800">
        <f t="shared" si="42"/>
        <v>0</v>
      </c>
    </row>
    <row r="231" spans="1:10" s="783" customFormat="1">
      <c r="A231" s="143"/>
      <c r="B231" s="842" t="str">
        <f>IF(Setup!C69="","",Setup!C69)</f>
        <v/>
      </c>
      <c r="C231" s="791"/>
      <c r="D231" s="800" t="str">
        <f t="shared" si="43"/>
        <v/>
      </c>
      <c r="E231" s="800" t="str">
        <f t="shared" si="42"/>
        <v/>
      </c>
      <c r="F231" s="800" t="str">
        <f t="shared" si="42"/>
        <v/>
      </c>
      <c r="G231" s="800" t="str">
        <f t="shared" si="42"/>
        <v/>
      </c>
      <c r="H231" s="800">
        <f t="shared" si="42"/>
        <v>0</v>
      </c>
      <c r="I231" s="800">
        <f t="shared" si="42"/>
        <v>0</v>
      </c>
      <c r="J231" s="800">
        <f t="shared" si="42"/>
        <v>0</v>
      </c>
    </row>
    <row r="232" spans="1:10" s="783" customFormat="1">
      <c r="A232" s="143"/>
      <c r="B232" s="842" t="str">
        <f>IF(Setup!C70="","",Setup!C70)</f>
        <v/>
      </c>
      <c r="C232" s="791"/>
      <c r="D232" s="800" t="str">
        <f t="shared" si="43"/>
        <v/>
      </c>
      <c r="E232" s="800" t="str">
        <f t="shared" si="42"/>
        <v/>
      </c>
      <c r="F232" s="800" t="str">
        <f t="shared" si="42"/>
        <v/>
      </c>
      <c r="G232" s="800" t="str">
        <f t="shared" si="42"/>
        <v/>
      </c>
      <c r="H232" s="800">
        <f t="shared" si="42"/>
        <v>0</v>
      </c>
      <c r="I232" s="800">
        <f t="shared" si="42"/>
        <v>0</v>
      </c>
      <c r="J232" s="800">
        <f t="shared" si="42"/>
        <v>0</v>
      </c>
    </row>
    <row r="233" spans="1:10" s="783" customFormat="1">
      <c r="A233" s="143"/>
      <c r="B233" s="842" t="str">
        <f>IF(Setup!C71="","",Setup!C71)</f>
        <v/>
      </c>
      <c r="C233" s="791"/>
      <c r="D233" s="800" t="str">
        <f>IF(ISERROR(D$19*$C233),"",(D$19*$C233))</f>
        <v/>
      </c>
      <c r="E233" s="800" t="str">
        <f t="shared" si="42"/>
        <v/>
      </c>
      <c r="F233" s="800" t="str">
        <f t="shared" si="42"/>
        <v/>
      </c>
      <c r="G233" s="800" t="str">
        <f t="shared" si="42"/>
        <v/>
      </c>
      <c r="H233" s="800">
        <f t="shared" si="42"/>
        <v>0</v>
      </c>
      <c r="I233" s="800">
        <f t="shared" si="42"/>
        <v>0</v>
      </c>
      <c r="J233" s="800">
        <f t="shared" si="42"/>
        <v>0</v>
      </c>
    </row>
    <row r="234" spans="1:10" s="783" customFormat="1">
      <c r="A234" s="143"/>
      <c r="B234" s="842" t="str">
        <f>IF(Setup!C72="","",Setup!C72)</f>
        <v/>
      </c>
      <c r="C234" s="791"/>
      <c r="D234" s="800" t="str">
        <f t="shared" si="43"/>
        <v/>
      </c>
      <c r="E234" s="800" t="str">
        <f t="shared" si="42"/>
        <v/>
      </c>
      <c r="F234" s="800" t="str">
        <f t="shared" si="42"/>
        <v/>
      </c>
      <c r="G234" s="800" t="str">
        <f t="shared" si="42"/>
        <v/>
      </c>
      <c r="H234" s="800">
        <f t="shared" si="42"/>
        <v>0</v>
      </c>
      <c r="I234" s="800">
        <f t="shared" si="42"/>
        <v>0</v>
      </c>
      <c r="J234" s="800">
        <f t="shared" si="42"/>
        <v>0</v>
      </c>
    </row>
    <row r="235" spans="1:10" s="783" customFormat="1">
      <c r="A235" s="143"/>
      <c r="B235" s="842" t="str">
        <f>IF(Setup!C73="","",Setup!C73)</f>
        <v/>
      </c>
      <c r="C235" s="791"/>
      <c r="D235" s="800" t="str">
        <f t="shared" si="43"/>
        <v/>
      </c>
      <c r="E235" s="800" t="str">
        <f t="shared" si="42"/>
        <v/>
      </c>
      <c r="F235" s="800" t="str">
        <f t="shared" si="42"/>
        <v/>
      </c>
      <c r="G235" s="800" t="str">
        <f t="shared" si="42"/>
        <v/>
      </c>
      <c r="H235" s="800">
        <f t="shared" si="42"/>
        <v>0</v>
      </c>
      <c r="I235" s="800">
        <f t="shared" si="42"/>
        <v>0</v>
      </c>
      <c r="J235" s="800">
        <f t="shared" si="42"/>
        <v>0</v>
      </c>
    </row>
    <row r="236" spans="1:10" s="783" customFormat="1">
      <c r="A236" s="143"/>
      <c r="B236" s="842" t="str">
        <f>IF(Setup!C74="","",Setup!C74)</f>
        <v/>
      </c>
      <c r="C236" s="791"/>
      <c r="D236" s="800" t="str">
        <f t="shared" si="43"/>
        <v/>
      </c>
      <c r="E236" s="800" t="str">
        <f t="shared" si="42"/>
        <v/>
      </c>
      <c r="F236" s="800" t="str">
        <f t="shared" si="42"/>
        <v/>
      </c>
      <c r="G236" s="800" t="str">
        <f t="shared" si="42"/>
        <v/>
      </c>
      <c r="H236" s="800">
        <f t="shared" si="42"/>
        <v>0</v>
      </c>
      <c r="I236" s="800">
        <f t="shared" si="42"/>
        <v>0</v>
      </c>
      <c r="J236" s="800">
        <f t="shared" si="42"/>
        <v>0</v>
      </c>
    </row>
    <row r="237" spans="1:10" s="783" customFormat="1">
      <c r="A237" s="143"/>
      <c r="B237" s="842" t="str">
        <f>IF(Setup!C75="","",Setup!C75)</f>
        <v/>
      </c>
      <c r="C237" s="791"/>
      <c r="D237" s="800" t="str">
        <f t="shared" si="43"/>
        <v/>
      </c>
      <c r="E237" s="800" t="str">
        <f t="shared" si="42"/>
        <v/>
      </c>
      <c r="F237" s="800" t="str">
        <f t="shared" si="42"/>
        <v/>
      </c>
      <c r="G237" s="800" t="str">
        <f t="shared" si="42"/>
        <v/>
      </c>
      <c r="H237" s="800">
        <f t="shared" si="42"/>
        <v>0</v>
      </c>
      <c r="I237" s="800">
        <f t="shared" si="42"/>
        <v>0</v>
      </c>
      <c r="J237" s="800">
        <f t="shared" si="42"/>
        <v>0</v>
      </c>
    </row>
    <row r="238" spans="1:10" s="783" customFormat="1">
      <c r="A238" s="143"/>
      <c r="B238" s="842" t="str">
        <f>IF(Setup!C76="","",Setup!C76)</f>
        <v/>
      </c>
      <c r="C238" s="791"/>
      <c r="D238" s="800" t="str">
        <f t="shared" si="43"/>
        <v/>
      </c>
      <c r="E238" s="800" t="str">
        <f t="shared" si="42"/>
        <v/>
      </c>
      <c r="F238" s="800" t="str">
        <f t="shared" si="42"/>
        <v/>
      </c>
      <c r="G238" s="800" t="str">
        <f t="shared" si="42"/>
        <v/>
      </c>
      <c r="H238" s="800">
        <f t="shared" si="42"/>
        <v>0</v>
      </c>
      <c r="I238" s="800">
        <f t="shared" si="42"/>
        <v>0</v>
      </c>
      <c r="J238" s="800">
        <f t="shared" si="42"/>
        <v>0</v>
      </c>
    </row>
    <row r="239" spans="1:10" s="783" customFormat="1">
      <c r="A239" s="143"/>
      <c r="B239" s="842" t="str">
        <f>IF(Setup!C77="","",Setup!C77)</f>
        <v/>
      </c>
      <c r="C239" s="791"/>
      <c r="D239" s="800" t="str">
        <f t="shared" si="43"/>
        <v/>
      </c>
      <c r="E239" s="800" t="str">
        <f t="shared" si="42"/>
        <v/>
      </c>
      <c r="F239" s="800" t="str">
        <f t="shared" si="42"/>
        <v/>
      </c>
      <c r="G239" s="800" t="str">
        <f t="shared" si="42"/>
        <v/>
      </c>
      <c r="H239" s="800">
        <f t="shared" si="42"/>
        <v>0</v>
      </c>
      <c r="I239" s="800">
        <f t="shared" si="42"/>
        <v>0</v>
      </c>
      <c r="J239" s="800">
        <f t="shared" si="42"/>
        <v>0</v>
      </c>
    </row>
    <row r="240" spans="1:10" s="783" customFormat="1">
      <c r="A240" s="143"/>
      <c r="B240" s="842" t="str">
        <f>IF(Setup!C78="","",Setup!C78)</f>
        <v/>
      </c>
      <c r="C240" s="791"/>
      <c r="D240" s="800" t="str">
        <f t="shared" si="43"/>
        <v/>
      </c>
      <c r="E240" s="800" t="str">
        <f t="shared" si="42"/>
        <v/>
      </c>
      <c r="F240" s="800" t="str">
        <f t="shared" si="42"/>
        <v/>
      </c>
      <c r="G240" s="800" t="str">
        <f t="shared" si="42"/>
        <v/>
      </c>
      <c r="H240" s="800">
        <f t="shared" si="42"/>
        <v>0</v>
      </c>
      <c r="I240" s="800">
        <f t="shared" si="42"/>
        <v>0</v>
      </c>
      <c r="J240" s="800">
        <f t="shared" si="42"/>
        <v>0</v>
      </c>
    </row>
    <row r="241" spans="1:10" s="783" customFormat="1">
      <c r="A241" s="143"/>
      <c r="B241" s="842" t="str">
        <f>IF(Setup!C79="","",Setup!C79)</f>
        <v/>
      </c>
      <c r="C241" s="791"/>
      <c r="D241" s="800" t="str">
        <f t="shared" si="43"/>
        <v/>
      </c>
      <c r="E241" s="800" t="str">
        <f t="shared" si="42"/>
        <v/>
      </c>
      <c r="F241" s="800" t="str">
        <f t="shared" si="42"/>
        <v/>
      </c>
      <c r="G241" s="800" t="str">
        <f t="shared" si="42"/>
        <v/>
      </c>
      <c r="H241" s="800">
        <f t="shared" si="42"/>
        <v>0</v>
      </c>
      <c r="I241" s="800">
        <f t="shared" si="42"/>
        <v>0</v>
      </c>
      <c r="J241" s="800">
        <f t="shared" si="42"/>
        <v>0</v>
      </c>
    </row>
    <row r="242" spans="1:10" s="783" customFormat="1">
      <c r="A242" s="143"/>
      <c r="B242" s="842" t="str">
        <f>IF(Setup!C80="","",Setup!C80)</f>
        <v/>
      </c>
      <c r="C242" s="791"/>
      <c r="D242" s="800" t="str">
        <f t="shared" si="43"/>
        <v/>
      </c>
      <c r="E242" s="800" t="str">
        <f t="shared" si="42"/>
        <v/>
      </c>
      <c r="F242" s="800" t="str">
        <f t="shared" si="42"/>
        <v/>
      </c>
      <c r="G242" s="800" t="str">
        <f t="shared" si="42"/>
        <v/>
      </c>
      <c r="H242" s="800">
        <f t="shared" si="42"/>
        <v>0</v>
      </c>
      <c r="I242" s="800">
        <f t="shared" si="42"/>
        <v>0</v>
      </c>
      <c r="J242" s="800">
        <f t="shared" si="42"/>
        <v>0</v>
      </c>
    </row>
    <row r="243" spans="1:10" s="783" customFormat="1">
      <c r="A243" s="143"/>
      <c r="B243" s="842" t="str">
        <f>IF(Setup!C81="","",Setup!C81)</f>
        <v/>
      </c>
      <c r="C243" s="791"/>
      <c r="D243" s="800" t="str">
        <f t="shared" si="43"/>
        <v/>
      </c>
      <c r="E243" s="800" t="str">
        <f t="shared" si="42"/>
        <v/>
      </c>
      <c r="F243" s="800" t="str">
        <f t="shared" si="42"/>
        <v/>
      </c>
      <c r="G243" s="800" t="str">
        <f t="shared" si="42"/>
        <v/>
      </c>
      <c r="H243" s="800">
        <f t="shared" si="42"/>
        <v>0</v>
      </c>
      <c r="I243" s="800">
        <f t="shared" si="42"/>
        <v>0</v>
      </c>
      <c r="J243" s="800">
        <f t="shared" si="42"/>
        <v>0</v>
      </c>
    </row>
    <row r="244" spans="1:10" s="783" customFormat="1">
      <c r="A244" s="143"/>
      <c r="B244" s="842" t="str">
        <f>IF(Setup!C82="","",Setup!C82)</f>
        <v/>
      </c>
      <c r="C244" s="791"/>
      <c r="D244" s="800" t="str">
        <f>IF(ISERROR(D$19*$C244),"",(D$19*$C244))</f>
        <v/>
      </c>
      <c r="E244" s="800" t="str">
        <f t="shared" si="42"/>
        <v/>
      </c>
      <c r="F244" s="800" t="str">
        <f t="shared" si="42"/>
        <v/>
      </c>
      <c r="G244" s="800" t="str">
        <f t="shared" si="42"/>
        <v/>
      </c>
      <c r="H244" s="800">
        <f t="shared" si="42"/>
        <v>0</v>
      </c>
      <c r="I244" s="800">
        <f t="shared" si="42"/>
        <v>0</v>
      </c>
      <c r="J244" s="800">
        <f t="shared" si="42"/>
        <v>0</v>
      </c>
    </row>
    <row r="245" spans="1:10" s="783" customFormat="1">
      <c r="A245" s="143"/>
      <c r="B245" s="842" t="str">
        <f>IF(Setup!C83="","",Setup!C83)</f>
        <v/>
      </c>
      <c r="C245" s="791"/>
      <c r="D245" s="800" t="str">
        <f t="shared" si="43"/>
        <v/>
      </c>
      <c r="E245" s="800" t="str">
        <f t="shared" si="43"/>
        <v/>
      </c>
      <c r="F245" s="800" t="str">
        <f t="shared" si="43"/>
        <v/>
      </c>
      <c r="G245" s="800" t="str">
        <f t="shared" si="43"/>
        <v/>
      </c>
      <c r="H245" s="800">
        <f t="shared" si="43"/>
        <v>0</v>
      </c>
      <c r="I245" s="800">
        <f t="shared" si="43"/>
        <v>0</v>
      </c>
      <c r="J245" s="800">
        <f t="shared" si="43"/>
        <v>0</v>
      </c>
    </row>
    <row r="246" spans="1:10" s="783" customFormat="1">
      <c r="A246" s="143"/>
      <c r="B246" s="842" t="str">
        <f>IF(Setup!C84="","",Setup!C84)</f>
        <v/>
      </c>
      <c r="C246" s="791"/>
      <c r="D246" s="800" t="str">
        <f t="shared" si="43"/>
        <v/>
      </c>
      <c r="E246" s="800" t="str">
        <f t="shared" si="43"/>
        <v/>
      </c>
      <c r="F246" s="800" t="str">
        <f t="shared" si="43"/>
        <v/>
      </c>
      <c r="G246" s="800" t="str">
        <f t="shared" si="43"/>
        <v/>
      </c>
      <c r="H246" s="800">
        <f t="shared" si="43"/>
        <v>0</v>
      </c>
      <c r="I246" s="800">
        <f t="shared" si="43"/>
        <v>0</v>
      </c>
      <c r="J246" s="800">
        <f t="shared" si="43"/>
        <v>0</v>
      </c>
    </row>
    <row r="247" spans="1:10" s="783" customFormat="1">
      <c r="A247" s="143"/>
      <c r="B247" s="842" t="str">
        <f>IF(Setup!C85="","",Setup!C85)</f>
        <v/>
      </c>
      <c r="C247" s="791"/>
      <c r="D247" s="800" t="str">
        <f t="shared" si="43"/>
        <v/>
      </c>
      <c r="E247" s="800" t="str">
        <f t="shared" si="43"/>
        <v/>
      </c>
      <c r="F247" s="800" t="str">
        <f t="shared" si="43"/>
        <v/>
      </c>
      <c r="G247" s="800" t="str">
        <f t="shared" si="43"/>
        <v/>
      </c>
      <c r="H247" s="800">
        <f t="shared" si="43"/>
        <v>0</v>
      </c>
      <c r="I247" s="800">
        <f t="shared" si="43"/>
        <v>0</v>
      </c>
      <c r="J247" s="800">
        <f t="shared" si="43"/>
        <v>0</v>
      </c>
    </row>
    <row r="248" spans="1:10" s="783" customFormat="1">
      <c r="A248" s="143"/>
      <c r="B248" s="842" t="str">
        <f>IF(Setup!C86="","",Setup!C86)</f>
        <v/>
      </c>
      <c r="C248" s="791"/>
      <c r="D248" s="800" t="str">
        <f t="shared" si="43"/>
        <v/>
      </c>
      <c r="E248" s="800" t="str">
        <f t="shared" si="42"/>
        <v/>
      </c>
      <c r="F248" s="800" t="str">
        <f t="shared" si="42"/>
        <v/>
      </c>
      <c r="G248" s="800" t="str">
        <f t="shared" si="42"/>
        <v/>
      </c>
      <c r="H248" s="800">
        <f t="shared" si="42"/>
        <v>0</v>
      </c>
      <c r="I248" s="800">
        <f t="shared" si="42"/>
        <v>0</v>
      </c>
      <c r="J248" s="800">
        <f t="shared" si="42"/>
        <v>0</v>
      </c>
    </row>
    <row r="249" spans="1:10" s="783" customFormat="1">
      <c r="A249" s="143"/>
      <c r="B249" s="842" t="str">
        <f>IF(Setup!C87="","",Setup!C87)</f>
        <v/>
      </c>
      <c r="C249" s="791"/>
      <c r="D249" s="800" t="str">
        <f t="shared" si="43"/>
        <v/>
      </c>
      <c r="E249" s="800" t="str">
        <f t="shared" si="42"/>
        <v/>
      </c>
      <c r="F249" s="800" t="str">
        <f t="shared" si="42"/>
        <v/>
      </c>
      <c r="G249" s="800" t="str">
        <f t="shared" si="42"/>
        <v/>
      </c>
      <c r="H249" s="800">
        <f t="shared" ref="E249:J253" si="44">IF(ISERROR(H$19*$C249),"",(H$19*$C249))</f>
        <v>0</v>
      </c>
      <c r="I249" s="800">
        <f t="shared" si="44"/>
        <v>0</v>
      </c>
      <c r="J249" s="800">
        <f t="shared" si="44"/>
        <v>0</v>
      </c>
    </row>
    <row r="250" spans="1:10" s="783" customFormat="1">
      <c r="A250" s="143"/>
      <c r="B250" s="842" t="str">
        <f>IF(Setup!C88="","",Setup!C88)</f>
        <v/>
      </c>
      <c r="C250" s="791"/>
      <c r="D250" s="800" t="str">
        <f t="shared" si="43"/>
        <v/>
      </c>
      <c r="E250" s="800" t="str">
        <f t="shared" si="44"/>
        <v/>
      </c>
      <c r="F250" s="800" t="str">
        <f t="shared" si="44"/>
        <v/>
      </c>
      <c r="G250" s="800" t="str">
        <f t="shared" si="44"/>
        <v/>
      </c>
      <c r="H250" s="800">
        <f t="shared" si="44"/>
        <v>0</v>
      </c>
      <c r="I250" s="800">
        <f t="shared" si="44"/>
        <v>0</v>
      </c>
      <c r="J250" s="800">
        <f t="shared" si="44"/>
        <v>0</v>
      </c>
    </row>
    <row r="251" spans="1:10" s="783" customFormat="1">
      <c r="A251" s="143"/>
      <c r="B251" s="842" t="str">
        <f>IF(Setup!C89="","",Setup!C89)</f>
        <v/>
      </c>
      <c r="C251" s="791"/>
      <c r="D251" s="800" t="str">
        <f t="shared" si="43"/>
        <v/>
      </c>
      <c r="E251" s="800" t="str">
        <f t="shared" si="44"/>
        <v/>
      </c>
      <c r="F251" s="800" t="str">
        <f t="shared" si="44"/>
        <v/>
      </c>
      <c r="G251" s="800" t="str">
        <f t="shared" si="44"/>
        <v/>
      </c>
      <c r="H251" s="800">
        <f t="shared" si="44"/>
        <v>0</v>
      </c>
      <c r="I251" s="800">
        <f t="shared" si="44"/>
        <v>0</v>
      </c>
      <c r="J251" s="800">
        <f t="shared" si="44"/>
        <v>0</v>
      </c>
    </row>
    <row r="252" spans="1:10" s="783" customFormat="1">
      <c r="A252" s="143"/>
      <c r="B252" s="842" t="str">
        <f>IF(Setup!C90="","",Setup!C90)</f>
        <v/>
      </c>
      <c r="C252" s="791"/>
      <c r="D252" s="800" t="str">
        <f t="shared" si="43"/>
        <v/>
      </c>
      <c r="E252" s="800" t="str">
        <f t="shared" si="44"/>
        <v/>
      </c>
      <c r="F252" s="800" t="str">
        <f t="shared" si="44"/>
        <v/>
      </c>
      <c r="G252" s="800" t="str">
        <f t="shared" si="44"/>
        <v/>
      </c>
      <c r="H252" s="800">
        <f t="shared" si="44"/>
        <v>0</v>
      </c>
      <c r="I252" s="800">
        <f t="shared" si="44"/>
        <v>0</v>
      </c>
      <c r="J252" s="800">
        <f t="shared" si="44"/>
        <v>0</v>
      </c>
    </row>
    <row r="253" spans="1:10" s="783" customFormat="1">
      <c r="A253" s="143"/>
      <c r="B253" s="842" t="str">
        <f>IF(Setup!C91="","",Setup!C91)</f>
        <v/>
      </c>
      <c r="C253" s="791"/>
      <c r="D253" s="800" t="str">
        <f t="shared" si="43"/>
        <v/>
      </c>
      <c r="E253" s="800" t="str">
        <f t="shared" si="44"/>
        <v/>
      </c>
      <c r="F253" s="800" t="str">
        <f t="shared" si="44"/>
        <v/>
      </c>
      <c r="G253" s="800" t="str">
        <f t="shared" si="44"/>
        <v/>
      </c>
      <c r="H253" s="800">
        <f t="shared" si="44"/>
        <v>0</v>
      </c>
      <c r="I253" s="800">
        <f t="shared" si="44"/>
        <v>0</v>
      </c>
      <c r="J253" s="800">
        <f t="shared" si="44"/>
        <v>0</v>
      </c>
    </row>
    <row r="254" spans="1:10" s="783" customFormat="1">
      <c r="A254" s="143"/>
      <c r="B254" s="842" t="str">
        <f>IF(Setup!C92="","",Setup!C92)</f>
        <v/>
      </c>
      <c r="C254" s="791"/>
      <c r="D254" s="800" t="str">
        <f t="shared" si="43"/>
        <v/>
      </c>
      <c r="E254" s="800" t="str">
        <f t="shared" si="42"/>
        <v/>
      </c>
      <c r="F254" s="800" t="str">
        <f t="shared" si="42"/>
        <v/>
      </c>
      <c r="G254" s="800" t="str">
        <f t="shared" si="42"/>
        <v/>
      </c>
      <c r="H254" s="800">
        <f t="shared" si="42"/>
        <v>0</v>
      </c>
      <c r="I254" s="800">
        <f t="shared" si="42"/>
        <v>0</v>
      </c>
      <c r="J254" s="800">
        <f t="shared" si="42"/>
        <v>0</v>
      </c>
    </row>
    <row r="255" spans="1:10" ht="13.5" thickBot="1">
      <c r="B255" s="842" t="str">
        <f>IF(Setup!C93="","",Setup!C93)</f>
        <v/>
      </c>
      <c r="C255" s="567"/>
      <c r="D255" s="589" t="str">
        <f t="shared" si="43"/>
        <v/>
      </c>
      <c r="E255" s="589" t="str">
        <f t="shared" si="42"/>
        <v/>
      </c>
      <c r="F255" s="589" t="str">
        <f t="shared" si="42"/>
        <v/>
      </c>
      <c r="G255" s="589" t="str">
        <f t="shared" si="42"/>
        <v/>
      </c>
      <c r="H255" s="589">
        <f t="shared" si="42"/>
        <v>0</v>
      </c>
      <c r="I255" s="589">
        <f t="shared" si="42"/>
        <v>0</v>
      </c>
      <c r="J255" s="589">
        <f t="shared" si="42"/>
        <v>0</v>
      </c>
    </row>
    <row r="256" spans="1:10" ht="13.5" thickBot="1">
      <c r="B256" s="415" t="s">
        <v>0</v>
      </c>
      <c r="C256" s="590">
        <f>IF(ISERROR(C205+C154),"",(C205+C154))</f>
        <v>0</v>
      </c>
      <c r="D256" s="590">
        <f t="shared" ref="D256:J256" si="45">IF(ISERROR(D205+D154),"",(D205+D154))</f>
        <v>0</v>
      </c>
      <c r="E256" s="590">
        <f t="shared" si="45"/>
        <v>0</v>
      </c>
      <c r="F256" s="590">
        <f t="shared" si="45"/>
        <v>0</v>
      </c>
      <c r="G256" s="590">
        <f t="shared" si="45"/>
        <v>0</v>
      </c>
      <c r="H256" s="590">
        <f t="shared" si="45"/>
        <v>0</v>
      </c>
      <c r="I256" s="590">
        <f t="shared" si="45"/>
        <v>0</v>
      </c>
      <c r="J256" s="591">
        <f t="shared" si="45"/>
        <v>0</v>
      </c>
    </row>
    <row r="257" spans="2:10" ht="13.5" thickBot="1">
      <c r="B257" s="416"/>
      <c r="C257" s="592"/>
      <c r="D257" s="592"/>
      <c r="E257" s="592"/>
      <c r="F257" s="592"/>
      <c r="G257" s="593"/>
      <c r="H257" s="594"/>
      <c r="I257" s="594"/>
      <c r="J257" s="583"/>
    </row>
    <row r="258" spans="2:10" ht="13.5" thickBot="1">
      <c r="B258" s="421" t="s">
        <v>6</v>
      </c>
      <c r="C258" s="595">
        <f>IF(ISERROR(C150-C256),"",(C150-C256))</f>
        <v>0</v>
      </c>
      <c r="D258" s="595">
        <f t="shared" ref="D258:J258" si="46">IF(ISERROR(D150-D256),"",(D150-D256))</f>
        <v>0</v>
      </c>
      <c r="E258" s="595">
        <f t="shared" si="46"/>
        <v>0</v>
      </c>
      <c r="F258" s="595">
        <f t="shared" si="46"/>
        <v>0</v>
      </c>
      <c r="G258" s="595">
        <f t="shared" si="46"/>
        <v>0</v>
      </c>
      <c r="H258" s="595">
        <f t="shared" si="46"/>
        <v>0</v>
      </c>
      <c r="I258" s="595">
        <f t="shared" si="46"/>
        <v>0</v>
      </c>
      <c r="J258" s="596">
        <f t="shared" si="46"/>
        <v>0</v>
      </c>
    </row>
    <row r="259" spans="2:10">
      <c r="B259" s="416"/>
      <c r="C259" s="7"/>
      <c r="D259" s="7"/>
      <c r="E259" s="7"/>
      <c r="F259" s="7"/>
      <c r="G259" s="8"/>
      <c r="H259" s="9"/>
      <c r="I259" s="9"/>
    </row>
    <row r="260" spans="2:10" ht="15">
      <c r="B260" s="422" t="s">
        <v>144</v>
      </c>
      <c r="C260" s="7"/>
      <c r="D260" s="7"/>
      <c r="E260" s="7"/>
      <c r="F260" s="7"/>
      <c r="G260" s="8"/>
      <c r="H260" s="9"/>
      <c r="I260" s="9"/>
    </row>
    <row r="261" spans="2:10">
      <c r="B261" s="423" t="str">
        <f>'Input-IS Y1'!B261</f>
        <v xml:space="preserve">Cells with Formulas are Lightly Highlighted </v>
      </c>
      <c r="C261" s="7"/>
      <c r="D261" s="7"/>
      <c r="E261" s="7"/>
      <c r="F261" s="7"/>
      <c r="G261" s="8"/>
      <c r="H261" s="9"/>
      <c r="I261" s="9"/>
    </row>
    <row r="262" spans="2:10" ht="27.75" customHeight="1">
      <c r="B262" s="416"/>
      <c r="C262" s="6"/>
      <c r="D262" s="7"/>
      <c r="E262" s="7"/>
      <c r="F262" s="7"/>
      <c r="G262" s="8"/>
      <c r="H262" s="9"/>
      <c r="I262" s="9"/>
    </row>
    <row r="263" spans="2:10" ht="15.75">
      <c r="B263" s="424" t="s">
        <v>30</v>
      </c>
      <c r="C263" s="425"/>
      <c r="D263" s="756">
        <f>B6</f>
        <v>2014</v>
      </c>
      <c r="E263" s="426"/>
      <c r="F263" s="426"/>
      <c r="G263" s="426"/>
      <c r="H263" s="426"/>
      <c r="I263" s="426"/>
      <c r="J263" s="426"/>
    </row>
    <row r="264" spans="2:10" ht="15">
      <c r="B264" s="429"/>
      <c r="C264" s="426"/>
      <c r="D264" s="426"/>
      <c r="E264" s="426"/>
      <c r="F264" s="426"/>
      <c r="G264" s="426"/>
      <c r="H264" s="426"/>
      <c r="I264" s="426"/>
      <c r="J264" s="426"/>
    </row>
    <row r="265" spans="2:10" ht="13.5" thickBot="1">
      <c r="B265" s="413" t="s">
        <v>45</v>
      </c>
      <c r="C265" s="414"/>
      <c r="D265" s="432" t="str">
        <f>D152</f>
        <v>Training</v>
      </c>
      <c r="E265" s="432" t="str">
        <f t="shared" ref="E265:J265" si="47">E152</f>
        <v>Conference</v>
      </c>
      <c r="F265" s="432" t="str">
        <f t="shared" si="47"/>
        <v>Research</v>
      </c>
      <c r="G265" s="432" t="str">
        <f t="shared" si="47"/>
        <v>Publications</v>
      </c>
      <c r="H265" s="432" t="str">
        <f t="shared" si="47"/>
        <v/>
      </c>
      <c r="I265" s="432" t="str">
        <f t="shared" si="47"/>
        <v/>
      </c>
      <c r="J265" s="432" t="str">
        <f t="shared" si="47"/>
        <v/>
      </c>
    </row>
    <row r="266" spans="2:10">
      <c r="B266" s="743" t="s">
        <v>31</v>
      </c>
      <c r="C266" s="749"/>
      <c r="D266" s="750"/>
      <c r="E266" s="750"/>
      <c r="F266" s="750"/>
      <c r="G266" s="750"/>
      <c r="H266" s="628"/>
      <c r="I266" s="628"/>
      <c r="J266" s="627"/>
    </row>
    <row r="267" spans="2:10">
      <c r="B267" s="743" t="s">
        <v>69</v>
      </c>
      <c r="C267" s="751"/>
      <c r="D267" s="750"/>
      <c r="E267" s="750"/>
      <c r="F267" s="750"/>
      <c r="G267" s="750"/>
      <c r="H267" s="628"/>
      <c r="I267" s="628"/>
      <c r="J267" s="627"/>
    </row>
    <row r="268" spans="2:10">
      <c r="B268" s="433" t="s">
        <v>32</v>
      </c>
      <c r="C268" s="434"/>
      <c r="D268" s="624">
        <f>IF(ISERROR('Input-IS Y4'!D$256/D$266),0,'Input-IS Y4'!D$256/D$266)</f>
        <v>0</v>
      </c>
      <c r="E268" s="624">
        <f>IF(ISERROR('Input-IS Y4'!E$256/E$266),0,'Input-IS Y4'!E$256/E$266)</f>
        <v>0</v>
      </c>
      <c r="F268" s="624">
        <f>IF(ISERROR('Input-IS Y4'!F$256/F$266),0,'Input-IS Y4'!F$256/F$266)</f>
        <v>0</v>
      </c>
      <c r="G268" s="624">
        <f>IF(ISERROR('Input-IS Y4'!G$256/G$266),0,'Input-IS Y4'!G$256/G$266)</f>
        <v>0</v>
      </c>
      <c r="H268" s="624">
        <f>IF(ISERROR('Input-IS Y4'!H$256/H$266),0,'Input-IS Y4'!H$256/H$266)</f>
        <v>0</v>
      </c>
      <c r="I268" s="624">
        <f>IF(ISERROR('Input-IS Y4'!I$256/I$266),0,'Input-IS Y4'!I$256/I$266)</f>
        <v>0</v>
      </c>
      <c r="J268" s="613">
        <f>IF(ISERROR('Input-IS Y4'!J$256/J$266),0,'Input-IS Y4'!J$256/J$266)</f>
        <v>0</v>
      </c>
    </row>
    <row r="269" spans="2:10">
      <c r="B269" s="433" t="s">
        <v>70</v>
      </c>
      <c r="C269" s="434"/>
      <c r="D269" s="624">
        <f t="shared" ref="D269:J269" si="48">IF(D270&gt;=0,0,-D270)</f>
        <v>0</v>
      </c>
      <c r="E269" s="624">
        <f t="shared" si="48"/>
        <v>0</v>
      </c>
      <c r="F269" s="624">
        <f t="shared" si="48"/>
        <v>0</v>
      </c>
      <c r="G269" s="624">
        <f t="shared" si="48"/>
        <v>0</v>
      </c>
      <c r="H269" s="624">
        <f t="shared" si="48"/>
        <v>0</v>
      </c>
      <c r="I269" s="624">
        <f t="shared" si="48"/>
        <v>0</v>
      </c>
      <c r="J269" s="613">
        <f t="shared" si="48"/>
        <v>0</v>
      </c>
    </row>
    <row r="270" spans="2:10">
      <c r="B270" s="433" t="s">
        <v>44</v>
      </c>
      <c r="C270" s="434"/>
      <c r="D270" s="624">
        <f t="shared" ref="D270:J270" si="49">IF(D268="",0,D267-D268)</f>
        <v>0</v>
      </c>
      <c r="E270" s="624">
        <f t="shared" si="49"/>
        <v>0</v>
      </c>
      <c r="F270" s="624">
        <f t="shared" si="49"/>
        <v>0</v>
      </c>
      <c r="G270" s="624">
        <f t="shared" si="49"/>
        <v>0</v>
      </c>
      <c r="H270" s="624">
        <f t="shared" si="49"/>
        <v>0</v>
      </c>
      <c r="I270" s="624">
        <f t="shared" si="49"/>
        <v>0</v>
      </c>
      <c r="J270" s="613">
        <f t="shared" si="49"/>
        <v>0</v>
      </c>
    </row>
    <row r="271" spans="2:10">
      <c r="B271" s="433" t="s">
        <v>33</v>
      </c>
      <c r="C271" s="434"/>
      <c r="D271" s="624">
        <f>IF(ISERROR('Input-IS Y4'!D150/D266),0,'Input-IS Y4'!D150/D266)</f>
        <v>0</v>
      </c>
      <c r="E271" s="624">
        <f>IF(ISERROR('Input-IS Y4'!E150/E266),0,'Input-IS Y4'!E150/E266)</f>
        <v>0</v>
      </c>
      <c r="F271" s="624">
        <f>IF(ISERROR('Input-IS Y4'!F150/F266),0,'Input-IS Y4'!F150/F266)</f>
        <v>0</v>
      </c>
      <c r="G271" s="624">
        <f>IF(ISERROR('Input-IS Y4'!G150/G266),0,'Input-IS Y4'!G150/G266)</f>
        <v>0</v>
      </c>
      <c r="H271" s="624">
        <f>IF(ISERROR('Input-IS Y4'!H150/H266),0,'Input-IS Y4'!H150/H266)</f>
        <v>0</v>
      </c>
      <c r="I271" s="624">
        <f>IF(ISERROR('Input-IS Y4'!I150/I266),0,'Input-IS Y4'!I150/I266)</f>
        <v>0</v>
      </c>
      <c r="J271" s="613">
        <f>IF(ISERROR('Input-IS Y4'!J150/J266),0,'Input-IS Y4'!J150/J266)</f>
        <v>0</v>
      </c>
    </row>
    <row r="272" spans="2:10">
      <c r="B272" s="433" t="s">
        <v>34</v>
      </c>
      <c r="C272" s="434"/>
      <c r="D272" s="624">
        <f t="shared" ref="D272:J272" si="50">IF(ISERROR(D271-D268),"",D271-D268)</f>
        <v>0</v>
      </c>
      <c r="E272" s="624">
        <f t="shared" si="50"/>
        <v>0</v>
      </c>
      <c r="F272" s="624">
        <f t="shared" si="50"/>
        <v>0</v>
      </c>
      <c r="G272" s="624">
        <f t="shared" si="50"/>
        <v>0</v>
      </c>
      <c r="H272" s="624">
        <f t="shared" si="50"/>
        <v>0</v>
      </c>
      <c r="I272" s="624">
        <f t="shared" si="50"/>
        <v>0</v>
      </c>
      <c r="J272" s="613">
        <f t="shared" si="50"/>
        <v>0</v>
      </c>
    </row>
    <row r="273" spans="2:10">
      <c r="B273" s="435" t="s">
        <v>47</v>
      </c>
      <c r="C273" s="436"/>
      <c r="D273" s="626" t="str">
        <f t="shared" ref="D273:J273" si="51">IF(ISERROR(D272/D271),"",D272/D271)</f>
        <v/>
      </c>
      <c r="E273" s="626" t="str">
        <f t="shared" si="51"/>
        <v/>
      </c>
      <c r="F273" s="626" t="str">
        <f t="shared" si="51"/>
        <v/>
      </c>
      <c r="G273" s="626" t="str">
        <f t="shared" si="51"/>
        <v/>
      </c>
      <c r="H273" s="626" t="str">
        <f t="shared" si="51"/>
        <v/>
      </c>
      <c r="I273" s="626" t="str">
        <f t="shared" si="51"/>
        <v/>
      </c>
      <c r="J273" s="604" t="str">
        <f t="shared" si="51"/>
        <v/>
      </c>
    </row>
    <row r="274" spans="2:10" ht="15">
      <c r="B274" s="429"/>
      <c r="C274" s="426"/>
      <c r="D274" s="426"/>
      <c r="E274" s="426"/>
      <c r="F274" s="426"/>
      <c r="G274" s="426"/>
      <c r="H274" s="426"/>
      <c r="I274" s="426"/>
      <c r="J274" s="426"/>
    </row>
    <row r="275" spans="2:10" ht="13.5" thickBot="1">
      <c r="B275" s="437" t="s">
        <v>35</v>
      </c>
      <c r="C275" s="438" t="s">
        <v>1</v>
      </c>
      <c r="D275" s="439" t="str">
        <f t="shared" ref="D275:J275" si="52">D265</f>
        <v>Training</v>
      </c>
      <c r="E275" s="439" t="str">
        <f t="shared" si="52"/>
        <v>Conference</v>
      </c>
      <c r="F275" s="439" t="str">
        <f t="shared" si="52"/>
        <v>Research</v>
      </c>
      <c r="G275" s="439" t="str">
        <f t="shared" si="52"/>
        <v>Publications</v>
      </c>
      <c r="H275" s="439" t="str">
        <f t="shared" si="52"/>
        <v/>
      </c>
      <c r="I275" s="439" t="str">
        <f t="shared" si="52"/>
        <v/>
      </c>
      <c r="J275" s="439" t="str">
        <f t="shared" si="52"/>
        <v/>
      </c>
    </row>
    <row r="276" spans="2:10">
      <c r="B276" s="433" t="s">
        <v>7</v>
      </c>
      <c r="C276" s="624">
        <f>'Input-IS Y4'!C150</f>
        <v>0</v>
      </c>
      <c r="D276" s="624">
        <f>'Input-IS Y4'!D150</f>
        <v>0</v>
      </c>
      <c r="E276" s="624">
        <f>'Input-IS Y4'!E150</f>
        <v>0</v>
      </c>
      <c r="F276" s="624">
        <f>'Input-IS Y4'!F150</f>
        <v>0</v>
      </c>
      <c r="G276" s="624">
        <f>'Input-IS Y4'!G150</f>
        <v>0</v>
      </c>
      <c r="H276" s="624">
        <f>'Input-IS Y4'!H150</f>
        <v>0</v>
      </c>
      <c r="I276" s="624">
        <f>'Input-IS Y4'!I150</f>
        <v>0</v>
      </c>
      <c r="J276" s="624">
        <f>'Input-IS Y4'!J150</f>
        <v>0</v>
      </c>
    </row>
    <row r="277" spans="2:10">
      <c r="B277" s="433" t="s">
        <v>36</v>
      </c>
      <c r="C277" s="624">
        <f>'Input-IS Y4'!C256</f>
        <v>0</v>
      </c>
      <c r="D277" s="624">
        <f>'Input-IS Y4'!D256</f>
        <v>0</v>
      </c>
      <c r="E277" s="624">
        <f>'Input-IS Y4'!E256</f>
        <v>0</v>
      </c>
      <c r="F277" s="624">
        <f>'Input-IS Y4'!F256</f>
        <v>0</v>
      </c>
      <c r="G277" s="624">
        <f>'Input-IS Y4'!G256</f>
        <v>0</v>
      </c>
      <c r="H277" s="624">
        <f>'Input-IS Y4'!H256</f>
        <v>0</v>
      </c>
      <c r="I277" s="624">
        <f>'Input-IS Y4'!I256</f>
        <v>0</v>
      </c>
      <c r="J277" s="624">
        <f>'Input-IS Y4'!J256</f>
        <v>0</v>
      </c>
    </row>
    <row r="278" spans="2:10">
      <c r="B278" s="433" t="s">
        <v>34</v>
      </c>
      <c r="C278" s="624">
        <f t="shared" ref="C278:J278" si="53">C276-C277</f>
        <v>0</v>
      </c>
      <c r="D278" s="624">
        <f t="shared" si="53"/>
        <v>0</v>
      </c>
      <c r="E278" s="624">
        <f t="shared" si="53"/>
        <v>0</v>
      </c>
      <c r="F278" s="624">
        <f t="shared" si="53"/>
        <v>0</v>
      </c>
      <c r="G278" s="624">
        <f t="shared" si="53"/>
        <v>0</v>
      </c>
      <c r="H278" s="624">
        <f t="shared" si="53"/>
        <v>0</v>
      </c>
      <c r="I278" s="624">
        <f t="shared" si="53"/>
        <v>0</v>
      </c>
      <c r="J278" s="624">
        <f t="shared" si="53"/>
        <v>0</v>
      </c>
    </row>
    <row r="279" spans="2:10">
      <c r="B279" s="435" t="s">
        <v>46</v>
      </c>
      <c r="C279" s="632" t="str">
        <f>IF(ISERROR(C278/$C$278),"",C278/$C$278)</f>
        <v/>
      </c>
      <c r="D279" s="604" t="e">
        <f t="shared" ref="D279:J279" si="54">IF(D278/$C$278&lt;0,0,(D278/$C$278))</f>
        <v>#DIV/0!</v>
      </c>
      <c r="E279" s="604" t="e">
        <f t="shared" si="54"/>
        <v>#DIV/0!</v>
      </c>
      <c r="F279" s="604" t="e">
        <f t="shared" si="54"/>
        <v>#DIV/0!</v>
      </c>
      <c r="G279" s="604" t="e">
        <f t="shared" si="54"/>
        <v>#DIV/0!</v>
      </c>
      <c r="H279" s="604" t="e">
        <f t="shared" si="54"/>
        <v>#DIV/0!</v>
      </c>
      <c r="I279" s="604" t="e">
        <f t="shared" si="54"/>
        <v>#DIV/0!</v>
      </c>
      <c r="J279" s="604" t="e">
        <f t="shared" si="54"/>
        <v>#DIV/0!</v>
      </c>
    </row>
    <row r="280" spans="2:10" ht="15">
      <c r="B280" s="440"/>
      <c r="C280" s="441"/>
      <c r="D280" s="441"/>
      <c r="E280" s="441"/>
      <c r="F280" s="441"/>
      <c r="G280" s="441"/>
      <c r="H280" s="441"/>
      <c r="I280" s="441"/>
      <c r="J280" s="441"/>
    </row>
    <row r="281" spans="2:10" ht="13.5" thickBot="1">
      <c r="B281" s="437" t="s">
        <v>37</v>
      </c>
      <c r="C281" s="438" t="s">
        <v>1</v>
      </c>
      <c r="D281" s="439" t="str">
        <f t="shared" ref="D281:J281" si="55">D275</f>
        <v>Training</v>
      </c>
      <c r="E281" s="439" t="str">
        <f t="shared" si="55"/>
        <v>Conference</v>
      </c>
      <c r="F281" s="439" t="str">
        <f t="shared" si="55"/>
        <v>Research</v>
      </c>
      <c r="G281" s="439" t="str">
        <f t="shared" si="55"/>
        <v>Publications</v>
      </c>
      <c r="H281" s="439" t="str">
        <f t="shared" si="55"/>
        <v/>
      </c>
      <c r="I281" s="439" t="str">
        <f t="shared" si="55"/>
        <v/>
      </c>
      <c r="J281" s="439" t="str">
        <f t="shared" si="55"/>
        <v/>
      </c>
    </row>
    <row r="282" spans="2:10">
      <c r="B282" s="433" t="s">
        <v>18</v>
      </c>
      <c r="C282" s="624">
        <f>'Input-IS Y4'!C149</f>
        <v>0</v>
      </c>
      <c r="D282" s="624">
        <f>'Input-IS Y4'!D149</f>
        <v>0</v>
      </c>
      <c r="E282" s="624">
        <f>'Input-IS Y4'!E149</f>
        <v>0</v>
      </c>
      <c r="F282" s="624">
        <f>'Input-IS Y4'!F149</f>
        <v>0</v>
      </c>
      <c r="G282" s="624">
        <f>'Input-IS Y4'!G149</f>
        <v>0</v>
      </c>
      <c r="H282" s="624">
        <f>'Input-IS Y4'!H149</f>
        <v>0</v>
      </c>
      <c r="I282" s="624">
        <f>'Input-IS Y4'!I149</f>
        <v>0</v>
      </c>
      <c r="J282" s="624">
        <f>'Input-IS Y4'!J149</f>
        <v>0</v>
      </c>
    </row>
    <row r="283" spans="2:10">
      <c r="B283" s="433" t="s">
        <v>38</v>
      </c>
      <c r="C283" s="626" t="e">
        <f>IF((C282/C286)="","",(C282/C286))</f>
        <v>#DIV/0!</v>
      </c>
      <c r="D283" s="626" t="e">
        <f t="shared" ref="D283:J283" si="56">IF(D$291="","",(D282/$C$282))</f>
        <v>#DIV/0!</v>
      </c>
      <c r="E283" s="626" t="e">
        <f t="shared" si="56"/>
        <v>#DIV/0!</v>
      </c>
      <c r="F283" s="626" t="e">
        <f t="shared" si="56"/>
        <v>#DIV/0!</v>
      </c>
      <c r="G283" s="626" t="e">
        <f t="shared" si="56"/>
        <v>#DIV/0!</v>
      </c>
      <c r="H283" s="626" t="str">
        <f t="shared" si="56"/>
        <v/>
      </c>
      <c r="I283" s="626" t="str">
        <f t="shared" si="56"/>
        <v/>
      </c>
      <c r="J283" s="626" t="str">
        <f t="shared" si="56"/>
        <v/>
      </c>
    </row>
    <row r="284" spans="2:10">
      <c r="B284" s="433" t="s">
        <v>39</v>
      </c>
      <c r="C284" s="624">
        <f>'Input-IS Y4'!C81</f>
        <v>0</v>
      </c>
      <c r="D284" s="624">
        <f>'Input-IS Y4'!D81</f>
        <v>0</v>
      </c>
      <c r="E284" s="624">
        <f>'Input-IS Y4'!E81</f>
        <v>0</v>
      </c>
      <c r="F284" s="624">
        <f>'Input-IS Y4'!F81</f>
        <v>0</v>
      </c>
      <c r="G284" s="624">
        <f>'Input-IS Y4'!G81</f>
        <v>0</v>
      </c>
      <c r="H284" s="624">
        <f>'Input-IS Y4'!H81</f>
        <v>0</v>
      </c>
      <c r="I284" s="624">
        <f>'Input-IS Y4'!I81</f>
        <v>0</v>
      </c>
      <c r="J284" s="624">
        <f>'Input-IS Y4'!J81</f>
        <v>0</v>
      </c>
    </row>
    <row r="285" spans="2:10">
      <c r="B285" s="433" t="s">
        <v>48</v>
      </c>
      <c r="C285" s="626" t="e">
        <f>IF((C284/C286)="","",(C284/C286))</f>
        <v>#DIV/0!</v>
      </c>
      <c r="D285" s="632" t="e">
        <f t="shared" ref="D285:J285" si="57">IF(D291="","",(D284/$C$284))</f>
        <v>#DIV/0!</v>
      </c>
      <c r="E285" s="632" t="e">
        <f t="shared" si="57"/>
        <v>#DIV/0!</v>
      </c>
      <c r="F285" s="632" t="e">
        <f t="shared" si="57"/>
        <v>#DIV/0!</v>
      </c>
      <c r="G285" s="632" t="e">
        <f t="shared" si="57"/>
        <v>#DIV/0!</v>
      </c>
      <c r="H285" s="632" t="str">
        <f t="shared" si="57"/>
        <v/>
      </c>
      <c r="I285" s="632" t="str">
        <f t="shared" si="57"/>
        <v/>
      </c>
      <c r="J285" s="632" t="str">
        <f t="shared" si="57"/>
        <v/>
      </c>
    </row>
    <row r="286" spans="2:10">
      <c r="B286" s="433" t="s">
        <v>7</v>
      </c>
      <c r="C286" s="624">
        <f>'Input-IS Y4'!C150</f>
        <v>0</v>
      </c>
      <c r="D286" s="624">
        <f>'Input-IS Y4'!D150</f>
        <v>0</v>
      </c>
      <c r="E286" s="624">
        <f>'Input-IS Y4'!E150</f>
        <v>0</v>
      </c>
      <c r="F286" s="624">
        <f>'Input-IS Y4'!F150</f>
        <v>0</v>
      </c>
      <c r="G286" s="624">
        <f>'Input-IS Y4'!G150</f>
        <v>0</v>
      </c>
      <c r="H286" s="624">
        <f>'Input-IS Y4'!H150</f>
        <v>0</v>
      </c>
      <c r="I286" s="624">
        <f>'Input-IS Y4'!I150</f>
        <v>0</v>
      </c>
      <c r="J286" s="624">
        <f>'Input-IS Y4'!J150</f>
        <v>0</v>
      </c>
    </row>
    <row r="287" spans="2:10">
      <c r="B287" s="433" t="s">
        <v>49</v>
      </c>
      <c r="C287" s="630"/>
      <c r="D287" s="626" t="e">
        <f t="shared" ref="D287:J287" si="58">IF(D291="","",(D286/$C$286))</f>
        <v>#DIV/0!</v>
      </c>
      <c r="E287" s="626" t="e">
        <f t="shared" si="58"/>
        <v>#DIV/0!</v>
      </c>
      <c r="F287" s="626" t="e">
        <f t="shared" si="58"/>
        <v>#DIV/0!</v>
      </c>
      <c r="G287" s="626" t="e">
        <f t="shared" si="58"/>
        <v>#DIV/0!</v>
      </c>
      <c r="H287" s="626" t="str">
        <f t="shared" si="58"/>
        <v/>
      </c>
      <c r="I287" s="626" t="str">
        <f t="shared" si="58"/>
        <v/>
      </c>
      <c r="J287" s="626" t="str">
        <f t="shared" si="58"/>
        <v/>
      </c>
    </row>
    <row r="288" spans="2:10">
      <c r="B288" s="433" t="s">
        <v>51</v>
      </c>
      <c r="C288" s="631"/>
      <c r="D288" s="632" t="e">
        <f t="shared" ref="D288:J288" si="59">IF(D291="","",(D282/D$286))</f>
        <v>#DIV/0!</v>
      </c>
      <c r="E288" s="632" t="e">
        <f t="shared" si="59"/>
        <v>#DIV/0!</v>
      </c>
      <c r="F288" s="632" t="e">
        <f t="shared" si="59"/>
        <v>#DIV/0!</v>
      </c>
      <c r="G288" s="632" t="e">
        <f t="shared" si="59"/>
        <v>#DIV/0!</v>
      </c>
      <c r="H288" s="632" t="str">
        <f t="shared" si="59"/>
        <v/>
      </c>
      <c r="I288" s="632" t="str">
        <f t="shared" si="59"/>
        <v/>
      </c>
      <c r="J288" s="632" t="str">
        <f t="shared" si="59"/>
        <v/>
      </c>
    </row>
    <row r="289" spans="2:10">
      <c r="B289" s="433" t="s">
        <v>50</v>
      </c>
      <c r="C289" s="631"/>
      <c r="D289" s="632" t="e">
        <f t="shared" ref="D289:J289" si="60">IF(D291="","",(D284/D$286))</f>
        <v>#DIV/0!</v>
      </c>
      <c r="E289" s="632" t="e">
        <f t="shared" si="60"/>
        <v>#DIV/0!</v>
      </c>
      <c r="F289" s="632" t="e">
        <f t="shared" si="60"/>
        <v>#DIV/0!</v>
      </c>
      <c r="G289" s="632" t="e">
        <f t="shared" si="60"/>
        <v>#DIV/0!</v>
      </c>
      <c r="H289" s="632" t="str">
        <f t="shared" si="60"/>
        <v/>
      </c>
      <c r="I289" s="632" t="str">
        <f t="shared" si="60"/>
        <v/>
      </c>
      <c r="J289" s="632" t="str">
        <f t="shared" si="60"/>
        <v/>
      </c>
    </row>
    <row r="290" spans="2:10" ht="15">
      <c r="B290" s="443"/>
      <c r="C290" s="444"/>
      <c r="D290" s="445"/>
      <c r="E290" s="446"/>
      <c r="F290" s="447"/>
      <c r="G290" s="448"/>
      <c r="H290" s="445"/>
      <c r="I290" s="449"/>
      <c r="J290" s="450"/>
    </row>
    <row r="291" spans="2:10" ht="13.5" thickBot="1">
      <c r="B291" s="437" t="s">
        <v>40</v>
      </c>
      <c r="C291" s="438" t="s">
        <v>1</v>
      </c>
      <c r="D291" s="439" t="str">
        <f t="shared" ref="D291:J291" si="61">D281</f>
        <v>Training</v>
      </c>
      <c r="E291" s="439" t="str">
        <f t="shared" si="61"/>
        <v>Conference</v>
      </c>
      <c r="F291" s="439" t="str">
        <f t="shared" si="61"/>
        <v>Research</v>
      </c>
      <c r="G291" s="439" t="str">
        <f t="shared" si="61"/>
        <v>Publications</v>
      </c>
      <c r="H291" s="439" t="str">
        <f t="shared" si="61"/>
        <v/>
      </c>
      <c r="I291" s="439" t="str">
        <f t="shared" si="61"/>
        <v/>
      </c>
      <c r="J291" s="439" t="str">
        <f t="shared" si="61"/>
        <v/>
      </c>
    </row>
    <row r="292" spans="2:10">
      <c r="B292" s="433" t="s">
        <v>41</v>
      </c>
      <c r="C292" s="624">
        <f>'Input-IS Y4'!C154</f>
        <v>0</v>
      </c>
      <c r="D292" s="624">
        <f>'Input-IS Y4'!D154</f>
        <v>0</v>
      </c>
      <c r="E292" s="624">
        <f>'Input-IS Y4'!E154</f>
        <v>0</v>
      </c>
      <c r="F292" s="624">
        <f>'Input-IS Y4'!F154</f>
        <v>0</v>
      </c>
      <c r="G292" s="624">
        <f>'Input-IS Y4'!G154</f>
        <v>0</v>
      </c>
      <c r="H292" s="624">
        <f>'Input-IS Y4'!H154</f>
        <v>0</v>
      </c>
      <c r="I292" s="624">
        <f>'Input-IS Y4'!I154</f>
        <v>0</v>
      </c>
      <c r="J292" s="624">
        <f>'Input-IS Y4'!J154</f>
        <v>0</v>
      </c>
    </row>
    <row r="293" spans="2:10">
      <c r="B293" s="433" t="s">
        <v>42</v>
      </c>
      <c r="C293" s="630"/>
      <c r="D293" s="626" t="e">
        <f t="shared" ref="D293:J293" si="62">IF(D$291="","",(D292/$C$292))</f>
        <v>#DIV/0!</v>
      </c>
      <c r="E293" s="626" t="e">
        <f t="shared" si="62"/>
        <v>#DIV/0!</v>
      </c>
      <c r="F293" s="626" t="e">
        <f t="shared" si="62"/>
        <v>#DIV/0!</v>
      </c>
      <c r="G293" s="626" t="e">
        <f t="shared" si="62"/>
        <v>#DIV/0!</v>
      </c>
      <c r="H293" s="626" t="str">
        <f t="shared" si="62"/>
        <v/>
      </c>
      <c r="I293" s="626" t="str">
        <f t="shared" si="62"/>
        <v/>
      </c>
      <c r="J293" s="626" t="str">
        <f t="shared" si="62"/>
        <v/>
      </c>
    </row>
    <row r="294" spans="2:10">
      <c r="B294" s="433" t="s">
        <v>66</v>
      </c>
      <c r="C294" s="624">
        <f>'Input-IS Y4'!C205</f>
        <v>0</v>
      </c>
      <c r="D294" s="624">
        <f>'Input-IS Y4'!D205</f>
        <v>0</v>
      </c>
      <c r="E294" s="624">
        <f>'Input-IS Y4'!E205</f>
        <v>0</v>
      </c>
      <c r="F294" s="624">
        <f>'Input-IS Y4'!F205</f>
        <v>0</v>
      </c>
      <c r="G294" s="624">
        <f>'Input-IS Y4'!G205</f>
        <v>0</v>
      </c>
      <c r="H294" s="624">
        <f>'Input-IS Y4'!H205</f>
        <v>0</v>
      </c>
      <c r="I294" s="624">
        <f>'Input-IS Y4'!I205</f>
        <v>0</v>
      </c>
      <c r="J294" s="624">
        <f>'Input-IS Y4'!J205</f>
        <v>0</v>
      </c>
    </row>
    <row r="295" spans="2:10">
      <c r="B295" s="433" t="s">
        <v>67</v>
      </c>
      <c r="C295" s="630"/>
      <c r="D295" s="626" t="e">
        <f t="shared" ref="D295:J295" si="63">IF(D291="","",(D294/$C$294))</f>
        <v>#DIV/0!</v>
      </c>
      <c r="E295" s="626" t="e">
        <f t="shared" si="63"/>
        <v>#DIV/0!</v>
      </c>
      <c r="F295" s="626" t="e">
        <f t="shared" si="63"/>
        <v>#DIV/0!</v>
      </c>
      <c r="G295" s="626" t="e">
        <f t="shared" si="63"/>
        <v>#DIV/0!</v>
      </c>
      <c r="H295" s="626" t="str">
        <f t="shared" si="63"/>
        <v/>
      </c>
      <c r="I295" s="626" t="str">
        <f t="shared" si="63"/>
        <v/>
      </c>
      <c r="J295" s="626" t="str">
        <f t="shared" si="63"/>
        <v/>
      </c>
    </row>
    <row r="296" spans="2:10">
      <c r="B296" s="433" t="s">
        <v>43</v>
      </c>
      <c r="C296" s="624">
        <f>'Input-IS Y4'!C256</f>
        <v>0</v>
      </c>
      <c r="D296" s="624">
        <f>'Input-IS Y4'!D256</f>
        <v>0</v>
      </c>
      <c r="E296" s="624">
        <f>'Input-IS Y4'!E256</f>
        <v>0</v>
      </c>
      <c r="F296" s="624">
        <f>'Input-IS Y4'!F256</f>
        <v>0</v>
      </c>
      <c r="G296" s="624">
        <f>'Input-IS Y4'!G256</f>
        <v>0</v>
      </c>
      <c r="H296" s="624">
        <f>'Input-IS Y4'!H256</f>
        <v>0</v>
      </c>
      <c r="I296" s="624">
        <f>'Input-IS Y4'!I256</f>
        <v>0</v>
      </c>
      <c r="J296" s="624">
        <f>'Input-IS Y4'!J256</f>
        <v>0</v>
      </c>
    </row>
    <row r="297" spans="2:10">
      <c r="B297" s="433" t="s">
        <v>52</v>
      </c>
      <c r="C297" s="630"/>
      <c r="D297" s="626" t="e">
        <f t="shared" ref="D297:J297" si="64">IF(D291="","",(D296/$C$296))</f>
        <v>#DIV/0!</v>
      </c>
      <c r="E297" s="626" t="e">
        <f t="shared" si="64"/>
        <v>#DIV/0!</v>
      </c>
      <c r="F297" s="626" t="e">
        <f t="shared" si="64"/>
        <v>#DIV/0!</v>
      </c>
      <c r="G297" s="626" t="e">
        <f t="shared" si="64"/>
        <v>#DIV/0!</v>
      </c>
      <c r="H297" s="626" t="str">
        <f t="shared" si="64"/>
        <v/>
      </c>
      <c r="I297" s="626" t="str">
        <f t="shared" si="64"/>
        <v/>
      </c>
      <c r="J297" s="626" t="str">
        <f t="shared" si="64"/>
        <v/>
      </c>
    </row>
    <row r="298" spans="2:10">
      <c r="B298" s="433" t="s">
        <v>53</v>
      </c>
      <c r="C298" s="630"/>
      <c r="D298" s="626" t="e">
        <f t="shared" ref="D298:J298" si="65">IF(D291="","",(D292/D$296))</f>
        <v>#DIV/0!</v>
      </c>
      <c r="E298" s="626" t="e">
        <f t="shared" si="65"/>
        <v>#DIV/0!</v>
      </c>
      <c r="F298" s="626" t="e">
        <f t="shared" si="65"/>
        <v>#DIV/0!</v>
      </c>
      <c r="G298" s="626" t="e">
        <f t="shared" si="65"/>
        <v>#DIV/0!</v>
      </c>
      <c r="H298" s="626" t="str">
        <f t="shared" si="65"/>
        <v/>
      </c>
      <c r="I298" s="626" t="str">
        <f t="shared" si="65"/>
        <v/>
      </c>
      <c r="J298" s="626" t="str">
        <f t="shared" si="65"/>
        <v/>
      </c>
    </row>
    <row r="299" spans="2:10">
      <c r="B299" s="433" t="s">
        <v>68</v>
      </c>
      <c r="C299" s="630"/>
      <c r="D299" s="632" t="e">
        <f t="shared" ref="D299:J299" si="66">IF(D291="","",((D294/D$296)))</f>
        <v>#DIV/0!</v>
      </c>
      <c r="E299" s="632" t="e">
        <f t="shared" si="66"/>
        <v>#DIV/0!</v>
      </c>
      <c r="F299" s="632" t="e">
        <f t="shared" si="66"/>
        <v>#DIV/0!</v>
      </c>
      <c r="G299" s="632" t="e">
        <f t="shared" si="66"/>
        <v>#DIV/0!</v>
      </c>
      <c r="H299" s="632" t="str">
        <f t="shared" si="66"/>
        <v/>
      </c>
      <c r="I299" s="632" t="str">
        <f t="shared" si="66"/>
        <v/>
      </c>
      <c r="J299" s="632" t="str">
        <f t="shared" si="66"/>
        <v/>
      </c>
    </row>
    <row r="300" spans="2:10" ht="15">
      <c r="B300" s="443"/>
      <c r="C300" s="444"/>
      <c r="D300" s="445"/>
      <c r="E300" s="446"/>
      <c r="F300" s="447"/>
      <c r="G300" s="448"/>
      <c r="H300" s="445"/>
      <c r="I300" s="449"/>
      <c r="J300" s="450"/>
    </row>
    <row r="301" spans="2:10" ht="13.5" thickBot="1">
      <c r="B301" s="437" t="s">
        <v>44</v>
      </c>
      <c r="C301" s="438" t="s">
        <v>1</v>
      </c>
      <c r="D301" s="439" t="str">
        <f t="shared" ref="D301:J301" si="67">D291</f>
        <v>Training</v>
      </c>
      <c r="E301" s="439" t="str">
        <f t="shared" si="67"/>
        <v>Conference</v>
      </c>
      <c r="F301" s="439" t="str">
        <f t="shared" si="67"/>
        <v>Research</v>
      </c>
      <c r="G301" s="439" t="str">
        <f t="shared" si="67"/>
        <v>Publications</v>
      </c>
      <c r="H301" s="439" t="str">
        <f t="shared" si="67"/>
        <v/>
      </c>
      <c r="I301" s="439" t="str">
        <f t="shared" si="67"/>
        <v/>
      </c>
      <c r="J301" s="439" t="str">
        <f t="shared" si="67"/>
        <v/>
      </c>
    </row>
    <row r="302" spans="2:10">
      <c r="B302" s="433" t="s">
        <v>18</v>
      </c>
      <c r="C302" s="623">
        <f>'Input-IS Y4'!C149</f>
        <v>0</v>
      </c>
      <c r="D302" s="623">
        <f>'Input-IS Y4'!D149</f>
        <v>0</v>
      </c>
      <c r="E302" s="623">
        <f>'Input-IS Y4'!E149</f>
        <v>0</v>
      </c>
      <c r="F302" s="623">
        <f>'Input-IS Y4'!F149</f>
        <v>0</v>
      </c>
      <c r="G302" s="623">
        <f>'Input-IS Y4'!G149</f>
        <v>0</v>
      </c>
      <c r="H302" s="623">
        <f>'Input-IS Y4'!H149</f>
        <v>0</v>
      </c>
      <c r="I302" s="623">
        <f>'Input-IS Y4'!I149</f>
        <v>0</v>
      </c>
      <c r="J302" s="623">
        <f>'Input-IS Y4'!J149</f>
        <v>0</v>
      </c>
    </row>
    <row r="303" spans="2:10">
      <c r="B303" s="433" t="s">
        <v>36</v>
      </c>
      <c r="C303" s="623">
        <f>'Input-IS Y4'!C256</f>
        <v>0</v>
      </c>
      <c r="D303" s="623">
        <f>'Input-IS Y4'!D256</f>
        <v>0</v>
      </c>
      <c r="E303" s="623">
        <f>'Input-IS Y4'!E256</f>
        <v>0</v>
      </c>
      <c r="F303" s="623">
        <f>'Input-IS Y4'!F256</f>
        <v>0</v>
      </c>
      <c r="G303" s="623">
        <f>'Input-IS Y4'!G256</f>
        <v>0</v>
      </c>
      <c r="H303" s="623">
        <f>'Input-IS Y4'!H256</f>
        <v>0</v>
      </c>
      <c r="I303" s="623">
        <f>'Input-IS Y4'!I256</f>
        <v>0</v>
      </c>
      <c r="J303" s="623">
        <f>'Input-IS Y4'!J256</f>
        <v>0</v>
      </c>
    </row>
    <row r="304" spans="2:10">
      <c r="B304" s="435" t="s">
        <v>54</v>
      </c>
      <c r="C304" s="632" t="str">
        <f t="shared" ref="C304:J304" si="68">IF(ISERROR(C302/C303),"",C302/C303)</f>
        <v/>
      </c>
      <c r="D304" s="626" t="str">
        <f t="shared" si="68"/>
        <v/>
      </c>
      <c r="E304" s="626" t="str">
        <f t="shared" si="68"/>
        <v/>
      </c>
      <c r="F304" s="626" t="str">
        <f t="shared" si="68"/>
        <v/>
      </c>
      <c r="G304" s="626" t="str">
        <f t="shared" si="68"/>
        <v/>
      </c>
      <c r="H304" s="626" t="str">
        <f t="shared" si="68"/>
        <v/>
      </c>
      <c r="I304" s="626" t="str">
        <f t="shared" si="68"/>
        <v/>
      </c>
      <c r="J304" s="626" t="str">
        <f t="shared" si="68"/>
        <v/>
      </c>
    </row>
    <row r="305" spans="2:10" ht="15">
      <c r="B305" s="24"/>
      <c r="C305" s="23"/>
      <c r="D305" s="207"/>
      <c r="E305" s="23"/>
      <c r="F305" s="23"/>
      <c r="G305" s="23"/>
      <c r="H305" s="23"/>
      <c r="I305" s="23"/>
      <c r="J305" s="23"/>
    </row>
    <row r="307" spans="2:10" ht="15.75">
      <c r="B307" s="25" t="s">
        <v>65</v>
      </c>
    </row>
  </sheetData>
  <sheetProtection password="FA56" sheet="1" objects="1" scenarios="1" formatCells="0" formatColumns="0" formatRows="0"/>
  <conditionalFormatting sqref="E265:J265 D9:D182 D204:D214 D255:D304">
    <cfRule type="expression" dxfId="1275" priority="264">
      <formula>$D$9=""</formula>
    </cfRule>
  </conditionalFormatting>
  <conditionalFormatting sqref="E266:E304 E9:E182 E204:E214 E255:E264">
    <cfRule type="expression" dxfId="1274" priority="263">
      <formula>$E$9=""</formula>
    </cfRule>
  </conditionalFormatting>
  <conditionalFormatting sqref="F266:F304 F9:F182 F204:F214 F255:F264">
    <cfRule type="expression" dxfId="1273" priority="262">
      <formula>$F$9=""</formula>
    </cfRule>
  </conditionalFormatting>
  <conditionalFormatting sqref="G266:G304 G9:G182 G204:G214 G255:G264">
    <cfRule type="expression" dxfId="1272" priority="261">
      <formula>$G$9=""</formula>
    </cfRule>
  </conditionalFormatting>
  <conditionalFormatting sqref="H266:H304 H9:H182 H204:H214 H255:H264">
    <cfRule type="expression" dxfId="1271" priority="260">
      <formula>$H$9=""</formula>
    </cfRule>
  </conditionalFormatting>
  <conditionalFormatting sqref="I266:I304 I9:I182 I204:I214 I255:I264">
    <cfRule type="expression" dxfId="1270" priority="259">
      <formula>$I$9=""</formula>
    </cfRule>
  </conditionalFormatting>
  <conditionalFormatting sqref="J266:J304 J9:J182 J204:J214 J255:J264">
    <cfRule type="expression" dxfId="1269" priority="258">
      <formula>$J$9=""</formula>
    </cfRule>
  </conditionalFormatting>
  <conditionalFormatting sqref="D155:D180">
    <cfRule type="expression" dxfId="1268" priority="247">
      <formula>$D$9=""</formula>
    </cfRule>
  </conditionalFormatting>
  <conditionalFormatting sqref="E155:E180">
    <cfRule type="expression" dxfId="1267" priority="246">
      <formula>$E$9=""</formula>
    </cfRule>
  </conditionalFormatting>
  <conditionalFormatting sqref="F155:F180">
    <cfRule type="expression" dxfId="1266" priority="245">
      <formula>$F$9=""</formula>
    </cfRule>
  </conditionalFormatting>
  <conditionalFormatting sqref="G155:G180">
    <cfRule type="expression" dxfId="1265" priority="244">
      <formula>$G$9=""</formula>
    </cfRule>
  </conditionalFormatting>
  <conditionalFormatting sqref="D155:D180">
    <cfRule type="expression" dxfId="1264" priority="243">
      <formula>$D$9=""</formula>
    </cfRule>
  </conditionalFormatting>
  <conditionalFormatting sqref="E155:E180">
    <cfRule type="expression" dxfId="1263" priority="242">
      <formula>$E$9=""</formula>
    </cfRule>
  </conditionalFormatting>
  <conditionalFormatting sqref="F155:F180">
    <cfRule type="expression" dxfId="1262" priority="241">
      <formula>$F$9=""</formula>
    </cfRule>
  </conditionalFormatting>
  <conditionalFormatting sqref="G155:G180">
    <cfRule type="expression" dxfId="1261" priority="240">
      <formula>$G$9=""</formula>
    </cfRule>
  </conditionalFormatting>
  <conditionalFormatting sqref="D155:D180">
    <cfRule type="expression" dxfId="1260" priority="239">
      <formula>$D$9=""</formula>
    </cfRule>
  </conditionalFormatting>
  <conditionalFormatting sqref="E155:E180">
    <cfRule type="expression" dxfId="1259" priority="238">
      <formula>$E$9=""</formula>
    </cfRule>
  </conditionalFormatting>
  <conditionalFormatting sqref="F155:F180">
    <cfRule type="expression" dxfId="1258" priority="237">
      <formula>$F$9=""</formula>
    </cfRule>
  </conditionalFormatting>
  <conditionalFormatting sqref="G155:G180">
    <cfRule type="expression" dxfId="1257" priority="236">
      <formula>$G$9=""</formula>
    </cfRule>
  </conditionalFormatting>
  <conditionalFormatting sqref="D155:D180">
    <cfRule type="expression" dxfId="1256" priority="235">
      <formula>$D$9=""</formula>
    </cfRule>
  </conditionalFormatting>
  <conditionalFormatting sqref="E155:E180">
    <cfRule type="expression" dxfId="1255" priority="234">
      <formula>$E$9=""</formula>
    </cfRule>
  </conditionalFormatting>
  <conditionalFormatting sqref="F155:F180">
    <cfRule type="expression" dxfId="1254" priority="233">
      <formula>$F$9=""</formula>
    </cfRule>
  </conditionalFormatting>
  <conditionalFormatting sqref="G155:G180">
    <cfRule type="expression" dxfId="1253" priority="232">
      <formula>$G$9=""</formula>
    </cfRule>
  </conditionalFormatting>
  <conditionalFormatting sqref="D155:D180">
    <cfRule type="expression" dxfId="1252" priority="231">
      <formula>$D$9=""</formula>
    </cfRule>
  </conditionalFormatting>
  <conditionalFormatting sqref="E155:E180">
    <cfRule type="expression" dxfId="1251" priority="230">
      <formula>$E$9=""</formula>
    </cfRule>
  </conditionalFormatting>
  <conditionalFormatting sqref="F155:F180">
    <cfRule type="expression" dxfId="1250" priority="229">
      <formula>$F$9=""</formula>
    </cfRule>
  </conditionalFormatting>
  <conditionalFormatting sqref="G155:G180">
    <cfRule type="expression" dxfId="1249" priority="228">
      <formula>$G$9=""</formula>
    </cfRule>
  </conditionalFormatting>
  <conditionalFormatting sqref="D155:D180">
    <cfRule type="expression" dxfId="1248" priority="227">
      <formula>$D$9=""</formula>
    </cfRule>
  </conditionalFormatting>
  <conditionalFormatting sqref="E155:E180">
    <cfRule type="expression" dxfId="1247" priority="226">
      <formula>$E$9=""</formula>
    </cfRule>
  </conditionalFormatting>
  <conditionalFormatting sqref="F155:F180">
    <cfRule type="expression" dxfId="1246" priority="225">
      <formula>$F$9=""</formula>
    </cfRule>
  </conditionalFormatting>
  <conditionalFormatting sqref="G155:G180">
    <cfRule type="expression" dxfId="1245" priority="224">
      <formula>$G$9=""</formula>
    </cfRule>
  </conditionalFormatting>
  <conditionalFormatting sqref="D34:D59">
    <cfRule type="expression" dxfId="1244" priority="223">
      <formula>$D$9=""</formula>
    </cfRule>
  </conditionalFormatting>
  <conditionalFormatting sqref="E34:E59">
    <cfRule type="expression" dxfId="1243" priority="222">
      <formula>$E$9=""</formula>
    </cfRule>
  </conditionalFormatting>
  <conditionalFormatting sqref="F34:F59">
    <cfRule type="expression" dxfId="1242" priority="221">
      <formula>$F$9=""</formula>
    </cfRule>
  </conditionalFormatting>
  <conditionalFormatting sqref="G34:G59">
    <cfRule type="expression" dxfId="1241" priority="220">
      <formula>$G$9=""</formula>
    </cfRule>
  </conditionalFormatting>
  <conditionalFormatting sqref="D34:D59">
    <cfRule type="expression" dxfId="1240" priority="219">
      <formula>$D$9=""</formula>
    </cfRule>
  </conditionalFormatting>
  <conditionalFormatting sqref="E34:E59">
    <cfRule type="expression" dxfId="1239" priority="218">
      <formula>$E$9=""</formula>
    </cfRule>
  </conditionalFormatting>
  <conditionalFormatting sqref="F34:F59">
    <cfRule type="expression" dxfId="1238" priority="217">
      <formula>$F$9=""</formula>
    </cfRule>
  </conditionalFormatting>
  <conditionalFormatting sqref="G34:G59">
    <cfRule type="expression" dxfId="1237" priority="216">
      <formula>$G$9=""</formula>
    </cfRule>
  </conditionalFormatting>
  <conditionalFormatting sqref="D34:D57">
    <cfRule type="expression" dxfId="1236" priority="215">
      <formula>$D$9=""</formula>
    </cfRule>
  </conditionalFormatting>
  <conditionalFormatting sqref="E34:E57">
    <cfRule type="expression" dxfId="1235" priority="214">
      <formula>$E$9=""</formula>
    </cfRule>
  </conditionalFormatting>
  <conditionalFormatting sqref="F34:F57">
    <cfRule type="expression" dxfId="1234" priority="213">
      <formula>$F$9=""</formula>
    </cfRule>
  </conditionalFormatting>
  <conditionalFormatting sqref="G34:G57">
    <cfRule type="expression" dxfId="1233" priority="212">
      <formula>$G$9=""</formula>
    </cfRule>
  </conditionalFormatting>
  <conditionalFormatting sqref="E84:E95">
    <cfRule type="expression" dxfId="1232" priority="211">
      <formula>$D$9=""</formula>
    </cfRule>
  </conditionalFormatting>
  <conditionalFormatting sqref="D97">
    <cfRule type="expression" dxfId="1231" priority="210">
      <formula>$E$9=""</formula>
    </cfRule>
  </conditionalFormatting>
  <conditionalFormatting sqref="D81">
    <cfRule type="expression" dxfId="1230" priority="209">
      <formula>$D$9=""</formula>
    </cfRule>
  </conditionalFormatting>
  <conditionalFormatting sqref="E81">
    <cfRule type="expression" dxfId="1229" priority="208">
      <formula>$E$9=""</formula>
    </cfRule>
  </conditionalFormatting>
  <conditionalFormatting sqref="F81">
    <cfRule type="expression" dxfId="1228" priority="207">
      <formula>$F$9=""</formula>
    </cfRule>
  </conditionalFormatting>
  <conditionalFormatting sqref="G81">
    <cfRule type="expression" dxfId="1227" priority="206">
      <formula>$G$9=""</formula>
    </cfRule>
  </conditionalFormatting>
  <conditionalFormatting sqref="H81">
    <cfRule type="expression" dxfId="1226" priority="205">
      <formula>$H$9=""</formula>
    </cfRule>
  </conditionalFormatting>
  <conditionalFormatting sqref="I81">
    <cfRule type="expression" dxfId="1225" priority="204">
      <formula>$I$9=""</formula>
    </cfRule>
  </conditionalFormatting>
  <conditionalFormatting sqref="J81">
    <cfRule type="expression" dxfId="1224" priority="203">
      <formula>$J$9=""</formula>
    </cfRule>
  </conditionalFormatting>
  <conditionalFormatting sqref="D81">
    <cfRule type="expression" dxfId="1223" priority="202">
      <formula>$D$9=""</formula>
    </cfRule>
  </conditionalFormatting>
  <conditionalFormatting sqref="E81">
    <cfRule type="expression" dxfId="1222" priority="201">
      <formula>$E$9=""</formula>
    </cfRule>
  </conditionalFormatting>
  <conditionalFormatting sqref="F81">
    <cfRule type="expression" dxfId="1221" priority="200">
      <formula>$F$9=""</formula>
    </cfRule>
  </conditionalFormatting>
  <conditionalFormatting sqref="G81">
    <cfRule type="expression" dxfId="1220" priority="199">
      <formula>$G$9=""</formula>
    </cfRule>
  </conditionalFormatting>
  <conditionalFormatting sqref="H81">
    <cfRule type="expression" dxfId="1219" priority="198">
      <formula>$H$9=""</formula>
    </cfRule>
  </conditionalFormatting>
  <conditionalFormatting sqref="I81">
    <cfRule type="expression" dxfId="1218" priority="197">
      <formula>$I$9=""</formula>
    </cfRule>
  </conditionalFormatting>
  <conditionalFormatting sqref="J81">
    <cfRule type="expression" dxfId="1217" priority="196">
      <formula>$J$9=""</formula>
    </cfRule>
  </conditionalFormatting>
  <conditionalFormatting sqref="D81">
    <cfRule type="expression" dxfId="1216" priority="195">
      <formula>$D$9=""</formula>
    </cfRule>
  </conditionalFormatting>
  <conditionalFormatting sqref="E81">
    <cfRule type="expression" dxfId="1215" priority="194">
      <formula>$E$9=""</formula>
    </cfRule>
  </conditionalFormatting>
  <conditionalFormatting sqref="F81">
    <cfRule type="expression" dxfId="1214" priority="193">
      <formula>$F$9=""</formula>
    </cfRule>
  </conditionalFormatting>
  <conditionalFormatting sqref="G81">
    <cfRule type="expression" dxfId="1213" priority="192">
      <formula>$G$9=""</formula>
    </cfRule>
  </conditionalFormatting>
  <conditionalFormatting sqref="H81">
    <cfRule type="expression" dxfId="1212" priority="191">
      <formula>$H$9=""</formula>
    </cfRule>
  </conditionalFormatting>
  <conditionalFormatting sqref="I81">
    <cfRule type="expression" dxfId="1211" priority="190">
      <formula>$I$9=""</formula>
    </cfRule>
  </conditionalFormatting>
  <conditionalFormatting sqref="J81">
    <cfRule type="expression" dxfId="1210" priority="189">
      <formula>$J$9=""</formula>
    </cfRule>
  </conditionalFormatting>
  <conditionalFormatting sqref="D81">
    <cfRule type="expression" dxfId="1209" priority="188">
      <formula>$D$9=""</formula>
    </cfRule>
  </conditionalFormatting>
  <conditionalFormatting sqref="E81">
    <cfRule type="expression" dxfId="1208" priority="187">
      <formula>$E$9=""</formula>
    </cfRule>
  </conditionalFormatting>
  <conditionalFormatting sqref="F81">
    <cfRule type="expression" dxfId="1207" priority="186">
      <formula>$F$9=""</formula>
    </cfRule>
  </conditionalFormatting>
  <conditionalFormatting sqref="G81">
    <cfRule type="expression" dxfId="1206" priority="185">
      <formula>$G$9=""</formula>
    </cfRule>
  </conditionalFormatting>
  <conditionalFormatting sqref="H81">
    <cfRule type="expression" dxfId="1205" priority="184">
      <formula>$H$9=""</formula>
    </cfRule>
  </conditionalFormatting>
  <conditionalFormatting sqref="I81">
    <cfRule type="expression" dxfId="1204" priority="183">
      <formula>$I$9=""</formula>
    </cfRule>
  </conditionalFormatting>
  <conditionalFormatting sqref="J81">
    <cfRule type="expression" dxfId="1203" priority="182">
      <formula>$J$9=""</formula>
    </cfRule>
  </conditionalFormatting>
  <conditionalFormatting sqref="D81">
    <cfRule type="expression" dxfId="1202" priority="181">
      <formula>$D$9=""</formula>
    </cfRule>
  </conditionalFormatting>
  <conditionalFormatting sqref="E81">
    <cfRule type="expression" dxfId="1201" priority="180">
      <formula>$E$9=""</formula>
    </cfRule>
  </conditionalFormatting>
  <conditionalFormatting sqref="F81">
    <cfRule type="expression" dxfId="1200" priority="179">
      <formula>$F$9=""</formula>
    </cfRule>
  </conditionalFormatting>
  <conditionalFormatting sqref="G81">
    <cfRule type="expression" dxfId="1199" priority="178">
      <formula>$G$9=""</formula>
    </cfRule>
  </conditionalFormatting>
  <conditionalFormatting sqref="H81">
    <cfRule type="expression" dxfId="1198" priority="177">
      <formula>$H$9=""</formula>
    </cfRule>
  </conditionalFormatting>
  <conditionalFormatting sqref="I81">
    <cfRule type="expression" dxfId="1197" priority="176">
      <formula>$I$9=""</formula>
    </cfRule>
  </conditionalFormatting>
  <conditionalFormatting sqref="J81">
    <cfRule type="expression" dxfId="1196" priority="175">
      <formula>$J$9=""</formula>
    </cfRule>
  </conditionalFormatting>
  <conditionalFormatting sqref="D81">
    <cfRule type="expression" dxfId="1195" priority="174">
      <formula>$D$9=""</formula>
    </cfRule>
  </conditionalFormatting>
  <conditionalFormatting sqref="E81">
    <cfRule type="expression" dxfId="1194" priority="173">
      <formula>$E$9=""</formula>
    </cfRule>
  </conditionalFormatting>
  <conditionalFormatting sqref="F81">
    <cfRule type="expression" dxfId="1193" priority="172">
      <formula>$F$9=""</formula>
    </cfRule>
  </conditionalFormatting>
  <conditionalFormatting sqref="G81">
    <cfRule type="expression" dxfId="1192" priority="171">
      <formula>$G$9=""</formula>
    </cfRule>
  </conditionalFormatting>
  <conditionalFormatting sqref="H81">
    <cfRule type="expression" dxfId="1191" priority="170">
      <formula>$H$9=""</formula>
    </cfRule>
  </conditionalFormatting>
  <conditionalFormatting sqref="I81">
    <cfRule type="expression" dxfId="1190" priority="169">
      <formula>$I$9=""</formula>
    </cfRule>
  </conditionalFormatting>
  <conditionalFormatting sqref="J81">
    <cfRule type="expression" dxfId="1189" priority="168">
      <formula>$J$9=""</formula>
    </cfRule>
  </conditionalFormatting>
  <conditionalFormatting sqref="D81">
    <cfRule type="expression" dxfId="1188" priority="167">
      <formula>$D$9=""</formula>
    </cfRule>
  </conditionalFormatting>
  <conditionalFormatting sqref="E81">
    <cfRule type="expression" dxfId="1187" priority="166">
      <formula>$E$9=""</formula>
    </cfRule>
  </conditionalFormatting>
  <conditionalFormatting sqref="F81">
    <cfRule type="expression" dxfId="1186" priority="165">
      <formula>$F$9=""</formula>
    </cfRule>
  </conditionalFormatting>
  <conditionalFormatting sqref="G81">
    <cfRule type="expression" dxfId="1185" priority="164">
      <formula>$G$9=""</formula>
    </cfRule>
  </conditionalFormatting>
  <conditionalFormatting sqref="H81">
    <cfRule type="expression" dxfId="1184" priority="163">
      <formula>$H$9=""</formula>
    </cfRule>
  </conditionalFormatting>
  <conditionalFormatting sqref="I81">
    <cfRule type="expression" dxfId="1183" priority="162">
      <formula>$I$9=""</formula>
    </cfRule>
  </conditionalFormatting>
  <conditionalFormatting sqref="J81">
    <cfRule type="expression" dxfId="1182" priority="161">
      <formula>$J$9=""</formula>
    </cfRule>
  </conditionalFormatting>
  <conditionalFormatting sqref="D81">
    <cfRule type="expression" dxfId="1181" priority="160">
      <formula>$D$9=""</formula>
    </cfRule>
  </conditionalFormatting>
  <conditionalFormatting sqref="E81">
    <cfRule type="expression" dxfId="1180" priority="159">
      <formula>$E$9=""</formula>
    </cfRule>
  </conditionalFormatting>
  <conditionalFormatting sqref="F81">
    <cfRule type="expression" dxfId="1179" priority="158">
      <formula>$F$9=""</formula>
    </cfRule>
  </conditionalFormatting>
  <conditionalFormatting sqref="G81">
    <cfRule type="expression" dxfId="1178" priority="157">
      <formula>$G$9=""</formula>
    </cfRule>
  </conditionalFormatting>
  <conditionalFormatting sqref="H81">
    <cfRule type="expression" dxfId="1177" priority="156">
      <formula>$H$9=""</formula>
    </cfRule>
  </conditionalFormatting>
  <conditionalFormatting sqref="I81">
    <cfRule type="expression" dxfId="1176" priority="155">
      <formula>$I$9=""</formula>
    </cfRule>
  </conditionalFormatting>
  <conditionalFormatting sqref="J81">
    <cfRule type="expression" dxfId="1175" priority="154">
      <formula>$J$9=""</formula>
    </cfRule>
  </conditionalFormatting>
  <conditionalFormatting sqref="D81">
    <cfRule type="expression" dxfId="1174" priority="153">
      <formula>$D$9=""</formula>
    </cfRule>
  </conditionalFormatting>
  <conditionalFormatting sqref="E81">
    <cfRule type="expression" dxfId="1173" priority="152">
      <formula>$E$9=""</formula>
    </cfRule>
  </conditionalFormatting>
  <conditionalFormatting sqref="F81">
    <cfRule type="expression" dxfId="1172" priority="151">
      <formula>$F$9=""</formula>
    </cfRule>
  </conditionalFormatting>
  <conditionalFormatting sqref="G81">
    <cfRule type="expression" dxfId="1171" priority="150">
      <formula>$G$9=""</formula>
    </cfRule>
  </conditionalFormatting>
  <conditionalFormatting sqref="H81">
    <cfRule type="expression" dxfId="1170" priority="149">
      <formula>$H$9=""</formula>
    </cfRule>
  </conditionalFormatting>
  <conditionalFormatting sqref="I81">
    <cfRule type="expression" dxfId="1169" priority="148">
      <formula>$I$9=""</formula>
    </cfRule>
  </conditionalFormatting>
  <conditionalFormatting sqref="J81">
    <cfRule type="expression" dxfId="1168" priority="147">
      <formula>$J$9=""</formula>
    </cfRule>
  </conditionalFormatting>
  <conditionalFormatting sqref="D81">
    <cfRule type="expression" dxfId="1167" priority="146">
      <formula>$D$9=""</formula>
    </cfRule>
  </conditionalFormatting>
  <conditionalFormatting sqref="E81">
    <cfRule type="expression" dxfId="1166" priority="145">
      <formula>$E$9=""</formula>
    </cfRule>
  </conditionalFormatting>
  <conditionalFormatting sqref="F81">
    <cfRule type="expression" dxfId="1165" priority="144">
      <formula>$F$9=""</formula>
    </cfRule>
  </conditionalFormatting>
  <conditionalFormatting sqref="G81">
    <cfRule type="expression" dxfId="1164" priority="143">
      <formula>$G$9=""</formula>
    </cfRule>
  </conditionalFormatting>
  <conditionalFormatting sqref="H81">
    <cfRule type="expression" dxfId="1163" priority="142">
      <formula>$H$9=""</formula>
    </cfRule>
  </conditionalFormatting>
  <conditionalFormatting sqref="I81">
    <cfRule type="expression" dxfId="1162" priority="141">
      <formula>$I$9=""</formula>
    </cfRule>
  </conditionalFormatting>
  <conditionalFormatting sqref="J81">
    <cfRule type="expression" dxfId="1161" priority="140">
      <formula>$J$9=""</formula>
    </cfRule>
  </conditionalFormatting>
  <conditionalFormatting sqref="D81">
    <cfRule type="expression" dxfId="1160" priority="139">
      <formula>$D$9=""</formula>
    </cfRule>
  </conditionalFormatting>
  <conditionalFormatting sqref="E81">
    <cfRule type="expression" dxfId="1159" priority="138">
      <formula>$E$9=""</formula>
    </cfRule>
  </conditionalFormatting>
  <conditionalFormatting sqref="F81">
    <cfRule type="expression" dxfId="1158" priority="137">
      <formula>$F$9=""</formula>
    </cfRule>
  </conditionalFormatting>
  <conditionalFormatting sqref="G81">
    <cfRule type="expression" dxfId="1157" priority="136">
      <formula>$G$9=""</formula>
    </cfRule>
  </conditionalFormatting>
  <conditionalFormatting sqref="H81">
    <cfRule type="expression" dxfId="1156" priority="135">
      <formula>$H$9=""</formula>
    </cfRule>
  </conditionalFormatting>
  <conditionalFormatting sqref="I81">
    <cfRule type="expression" dxfId="1155" priority="134">
      <formula>$I$9=""</formula>
    </cfRule>
  </conditionalFormatting>
  <conditionalFormatting sqref="J81">
    <cfRule type="expression" dxfId="1154" priority="133">
      <formula>$J$9=""</formula>
    </cfRule>
  </conditionalFormatting>
  <conditionalFormatting sqref="D96">
    <cfRule type="expression" dxfId="1153" priority="132">
      <formula>$E$9=""</formula>
    </cfRule>
  </conditionalFormatting>
  <conditionalFormatting sqref="H83:J83">
    <cfRule type="expression" dxfId="1152" priority="131">
      <formula>$G$9=""</formula>
    </cfRule>
  </conditionalFormatting>
  <conditionalFormatting sqref="I53">
    <cfRule type="expression" dxfId="1151" priority="130">
      <formula>$H$9=""</formula>
    </cfRule>
  </conditionalFormatting>
  <conditionalFormatting sqref="J53">
    <cfRule type="expression" dxfId="1150" priority="129">
      <formula>$H$9=""</formula>
    </cfRule>
  </conditionalFormatting>
  <conditionalFormatting sqref="H97">
    <cfRule type="expression" dxfId="1149" priority="128">
      <formula>$I$9=""</formula>
    </cfRule>
  </conditionalFormatting>
  <conditionalFormatting sqref="D83:J83">
    <cfRule type="expression" dxfId="1148" priority="127">
      <formula>$D$9=""</formula>
    </cfRule>
  </conditionalFormatting>
  <conditionalFormatting sqref="D104">
    <cfRule type="expression" dxfId="1147" priority="126">
      <formula>$D$9=""</formula>
    </cfRule>
  </conditionalFormatting>
  <conditionalFormatting sqref="D10">
    <cfRule type="expression" dxfId="1146" priority="125">
      <formula>$D$9=""</formula>
    </cfRule>
  </conditionalFormatting>
  <conditionalFormatting sqref="E10">
    <cfRule type="expression" dxfId="1145" priority="124">
      <formula>$E$9=""</formula>
    </cfRule>
  </conditionalFormatting>
  <conditionalFormatting sqref="F10">
    <cfRule type="expression" dxfId="1144" priority="123">
      <formula>$F$9=""</formula>
    </cfRule>
  </conditionalFormatting>
  <conditionalFormatting sqref="G10">
    <cfRule type="expression" dxfId="1143" priority="122">
      <formula>$G$9=""</formula>
    </cfRule>
  </conditionalFormatting>
  <conditionalFormatting sqref="H10">
    <cfRule type="expression" dxfId="1142" priority="121">
      <formula>$H$9=""</formula>
    </cfRule>
  </conditionalFormatting>
  <conditionalFormatting sqref="I10">
    <cfRule type="expression" dxfId="1141" priority="120">
      <formula>$I$9=""</formula>
    </cfRule>
  </conditionalFormatting>
  <conditionalFormatting sqref="J10">
    <cfRule type="expression" dxfId="1140" priority="119">
      <formula>$J$9=""</formula>
    </cfRule>
  </conditionalFormatting>
  <conditionalFormatting sqref="D10">
    <cfRule type="expression" dxfId="1139" priority="118">
      <formula>$D$9=""</formula>
    </cfRule>
  </conditionalFormatting>
  <conditionalFormatting sqref="E10">
    <cfRule type="expression" dxfId="1138" priority="117">
      <formula>$E$9=""</formula>
    </cfRule>
  </conditionalFormatting>
  <conditionalFormatting sqref="F10">
    <cfRule type="expression" dxfId="1137" priority="116">
      <formula>$F$9=""</formula>
    </cfRule>
  </conditionalFormatting>
  <conditionalFormatting sqref="G10">
    <cfRule type="expression" dxfId="1136" priority="115">
      <formula>$G$9=""</formula>
    </cfRule>
  </conditionalFormatting>
  <conditionalFormatting sqref="H10">
    <cfRule type="expression" dxfId="1135" priority="114">
      <formula>$H$9=""</formula>
    </cfRule>
  </conditionalFormatting>
  <conditionalFormatting sqref="I10">
    <cfRule type="expression" dxfId="1134" priority="113">
      <formula>$I$9=""</formula>
    </cfRule>
  </conditionalFormatting>
  <conditionalFormatting sqref="J10">
    <cfRule type="expression" dxfId="1133" priority="112">
      <formula>$J$9=""</formula>
    </cfRule>
  </conditionalFormatting>
  <conditionalFormatting sqref="D10">
    <cfRule type="expression" dxfId="1132" priority="111">
      <formula>$D$9=""</formula>
    </cfRule>
  </conditionalFormatting>
  <conditionalFormatting sqref="E10">
    <cfRule type="expression" dxfId="1131" priority="110">
      <formula>$E$9=""</formula>
    </cfRule>
  </conditionalFormatting>
  <conditionalFormatting sqref="F10">
    <cfRule type="expression" dxfId="1130" priority="109">
      <formula>$F$9=""</formula>
    </cfRule>
  </conditionalFormatting>
  <conditionalFormatting sqref="G10">
    <cfRule type="expression" dxfId="1129" priority="108">
      <formula>$G$9=""</formula>
    </cfRule>
  </conditionalFormatting>
  <conditionalFormatting sqref="H10">
    <cfRule type="expression" dxfId="1128" priority="107">
      <formula>$H$9=""</formula>
    </cfRule>
  </conditionalFormatting>
  <conditionalFormatting sqref="I10">
    <cfRule type="expression" dxfId="1127" priority="106">
      <formula>$I$9=""</formula>
    </cfRule>
  </conditionalFormatting>
  <conditionalFormatting sqref="J10">
    <cfRule type="expression" dxfId="1126" priority="105">
      <formula>$J$9=""</formula>
    </cfRule>
  </conditionalFormatting>
  <conditionalFormatting sqref="C289">
    <cfRule type="cellIs" dxfId="1125" priority="104" operator="greaterThan">
      <formula>0</formula>
    </cfRule>
  </conditionalFormatting>
  <conditionalFormatting sqref="C268:J273 C276:J279 C292:J299 C302:J304 D266:J267 C282:J289">
    <cfRule type="containsErrors" dxfId="1124" priority="103">
      <formula>ISERROR(C266)</formula>
    </cfRule>
  </conditionalFormatting>
  <conditionalFormatting sqref="D279:J279">
    <cfRule type="containsErrors" dxfId="1123" priority="95">
      <formula>ISERROR(D279)</formula>
    </cfRule>
  </conditionalFormatting>
  <conditionalFormatting sqref="H279">
    <cfRule type="expression" dxfId="1122" priority="94">
      <formula>$H$9=""</formula>
    </cfRule>
  </conditionalFormatting>
  <conditionalFormatting sqref="I279">
    <cfRule type="expression" dxfId="1121" priority="93">
      <formula>$I$9=""</formula>
    </cfRule>
  </conditionalFormatting>
  <conditionalFormatting sqref="J279">
    <cfRule type="expression" dxfId="1120" priority="92">
      <formula>$J$9=""</formula>
    </cfRule>
  </conditionalFormatting>
  <conditionalFormatting sqref="G279">
    <cfRule type="expression" dxfId="1119" priority="91">
      <formula>$G$9=""</formula>
    </cfRule>
  </conditionalFormatting>
  <conditionalFormatting sqref="F279">
    <cfRule type="expression" dxfId="1118" priority="90">
      <formula>$F$9=""</formula>
    </cfRule>
  </conditionalFormatting>
  <conditionalFormatting sqref="E279">
    <cfRule type="expression" dxfId="1117" priority="89">
      <formula>$E$9=""</formula>
    </cfRule>
  </conditionalFormatting>
  <conditionalFormatting sqref="D279">
    <cfRule type="expression" dxfId="1116" priority="88">
      <formula>$D$9=""</formula>
    </cfRule>
  </conditionalFormatting>
  <conditionalFormatting sqref="D215:D223">
    <cfRule type="expression" dxfId="1115" priority="49">
      <formula>$D$9=""</formula>
    </cfRule>
  </conditionalFormatting>
  <conditionalFormatting sqref="E215:E223">
    <cfRule type="expression" dxfId="1114" priority="48">
      <formula>$E$9=""</formula>
    </cfRule>
  </conditionalFormatting>
  <conditionalFormatting sqref="F215:F223">
    <cfRule type="expression" dxfId="1113" priority="47">
      <formula>$F$9=""</formula>
    </cfRule>
  </conditionalFormatting>
  <conditionalFormatting sqref="G215:G223">
    <cfRule type="expression" dxfId="1112" priority="46">
      <formula>$G$9=""</formula>
    </cfRule>
  </conditionalFormatting>
  <conditionalFormatting sqref="H215:H223">
    <cfRule type="expression" dxfId="1111" priority="45">
      <formula>$H$9=""</formula>
    </cfRule>
  </conditionalFormatting>
  <conditionalFormatting sqref="I215:I223">
    <cfRule type="expression" dxfId="1110" priority="44">
      <formula>$I$9=""</formula>
    </cfRule>
  </conditionalFormatting>
  <conditionalFormatting sqref="J215:J223">
    <cfRule type="expression" dxfId="1109" priority="43">
      <formula>$J$9=""</formula>
    </cfRule>
  </conditionalFormatting>
  <conditionalFormatting sqref="D183:D203">
    <cfRule type="expression" dxfId="1108" priority="80">
      <formula>$D$9=""</formula>
    </cfRule>
  </conditionalFormatting>
  <conditionalFormatting sqref="E183:E203">
    <cfRule type="expression" dxfId="1107" priority="79">
      <formula>$E$9=""</formula>
    </cfRule>
  </conditionalFormatting>
  <conditionalFormatting sqref="F183:F203">
    <cfRule type="expression" dxfId="1106" priority="78">
      <formula>$F$9=""</formula>
    </cfRule>
  </conditionalFormatting>
  <conditionalFormatting sqref="G183:G203">
    <cfRule type="expression" dxfId="1105" priority="77">
      <formula>$G$9=""</formula>
    </cfRule>
  </conditionalFormatting>
  <conditionalFormatting sqref="H183:H203">
    <cfRule type="expression" dxfId="1104" priority="76">
      <formula>$H$9=""</formula>
    </cfRule>
  </conditionalFormatting>
  <conditionalFormatting sqref="I183:I203">
    <cfRule type="expression" dxfId="1103" priority="75">
      <formula>$I$9=""</formula>
    </cfRule>
  </conditionalFormatting>
  <conditionalFormatting sqref="J183:J203">
    <cfRule type="expression" dxfId="1102" priority="74">
      <formula>$J$9=""</formula>
    </cfRule>
  </conditionalFormatting>
  <conditionalFormatting sqref="D183:D201">
    <cfRule type="expression" dxfId="1101" priority="73">
      <formula>$D$9=""</formula>
    </cfRule>
  </conditionalFormatting>
  <conditionalFormatting sqref="E183:E201">
    <cfRule type="expression" dxfId="1100" priority="72">
      <formula>$E$9=""</formula>
    </cfRule>
  </conditionalFormatting>
  <conditionalFormatting sqref="F183:F201">
    <cfRule type="expression" dxfId="1099" priority="71">
      <formula>$F$9=""</formula>
    </cfRule>
  </conditionalFormatting>
  <conditionalFormatting sqref="G183:G201">
    <cfRule type="expression" dxfId="1098" priority="70">
      <formula>$G$9=""</formula>
    </cfRule>
  </conditionalFormatting>
  <conditionalFormatting sqref="D183:D201">
    <cfRule type="expression" dxfId="1097" priority="69">
      <formula>$D$9=""</formula>
    </cfRule>
  </conditionalFormatting>
  <conditionalFormatting sqref="E183:E201">
    <cfRule type="expression" dxfId="1096" priority="68">
      <formula>$E$9=""</formula>
    </cfRule>
  </conditionalFormatting>
  <conditionalFormatting sqref="F183:F201">
    <cfRule type="expression" dxfId="1095" priority="67">
      <formula>$F$9=""</formula>
    </cfRule>
  </conditionalFormatting>
  <conditionalFormatting sqref="G183:G201">
    <cfRule type="expression" dxfId="1094" priority="66">
      <formula>$G$9=""</formula>
    </cfRule>
  </conditionalFormatting>
  <conditionalFormatting sqref="D183:D201">
    <cfRule type="expression" dxfId="1093" priority="65">
      <formula>$D$9=""</formula>
    </cfRule>
  </conditionalFormatting>
  <conditionalFormatting sqref="E183:E201">
    <cfRule type="expression" dxfId="1092" priority="64">
      <formula>$E$9=""</formula>
    </cfRule>
  </conditionalFormatting>
  <conditionalFormatting sqref="F183:F201">
    <cfRule type="expression" dxfId="1091" priority="63">
      <formula>$F$9=""</formula>
    </cfRule>
  </conditionalFormatting>
  <conditionalFormatting sqref="G183:G201">
    <cfRule type="expression" dxfId="1090" priority="62">
      <formula>$G$9=""</formula>
    </cfRule>
  </conditionalFormatting>
  <conditionalFormatting sqref="D183:D201">
    <cfRule type="expression" dxfId="1089" priority="61">
      <formula>$D$9=""</formula>
    </cfRule>
  </conditionalFormatting>
  <conditionalFormatting sqref="E183:E201">
    <cfRule type="expression" dxfId="1088" priority="60">
      <formula>$E$9=""</formula>
    </cfRule>
  </conditionalFormatting>
  <conditionalFormatting sqref="F183:F201">
    <cfRule type="expression" dxfId="1087" priority="59">
      <formula>$F$9=""</formula>
    </cfRule>
  </conditionalFormatting>
  <conditionalFormatting sqref="G183:G201">
    <cfRule type="expression" dxfId="1086" priority="58">
      <formula>$G$9=""</formula>
    </cfRule>
  </conditionalFormatting>
  <conditionalFormatting sqref="D183:D201">
    <cfRule type="expression" dxfId="1085" priority="57">
      <formula>$D$9=""</formula>
    </cfRule>
  </conditionalFormatting>
  <conditionalFormatting sqref="E183:E201">
    <cfRule type="expression" dxfId="1084" priority="56">
      <formula>$E$9=""</formula>
    </cfRule>
  </conditionalFormatting>
  <conditionalFormatting sqref="F183:F201">
    <cfRule type="expression" dxfId="1083" priority="55">
      <formula>$F$9=""</formula>
    </cfRule>
  </conditionalFormatting>
  <conditionalFormatting sqref="G183:G201">
    <cfRule type="expression" dxfId="1082" priority="54">
      <formula>$G$9=""</formula>
    </cfRule>
  </conditionalFormatting>
  <conditionalFormatting sqref="D183:D201">
    <cfRule type="expression" dxfId="1081" priority="53">
      <formula>$D$9=""</formula>
    </cfRule>
  </conditionalFormatting>
  <conditionalFormatting sqref="E183:E201">
    <cfRule type="expression" dxfId="1080" priority="52">
      <formula>$E$9=""</formula>
    </cfRule>
  </conditionalFormatting>
  <conditionalFormatting sqref="F183:F201">
    <cfRule type="expression" dxfId="1079" priority="51">
      <formula>$F$9=""</formula>
    </cfRule>
  </conditionalFormatting>
  <conditionalFormatting sqref="G183:G201">
    <cfRule type="expression" dxfId="1078" priority="50">
      <formula>$G$9=""</formula>
    </cfRule>
  </conditionalFormatting>
  <conditionalFormatting sqref="D233:D241">
    <cfRule type="expression" dxfId="1077" priority="35">
      <formula>$D$9=""</formula>
    </cfRule>
  </conditionalFormatting>
  <conditionalFormatting sqref="E233:E241">
    <cfRule type="expression" dxfId="1076" priority="34">
      <formula>$E$9=""</formula>
    </cfRule>
  </conditionalFormatting>
  <conditionalFormatting sqref="F233:F241">
    <cfRule type="expression" dxfId="1075" priority="33">
      <formula>$F$9=""</formula>
    </cfRule>
  </conditionalFormatting>
  <conditionalFormatting sqref="G233:G241">
    <cfRule type="expression" dxfId="1074" priority="32">
      <formula>$G$9=""</formula>
    </cfRule>
  </conditionalFormatting>
  <conditionalFormatting sqref="H233:H241">
    <cfRule type="expression" dxfId="1073" priority="31">
      <formula>$H$9=""</formula>
    </cfRule>
  </conditionalFormatting>
  <conditionalFormatting sqref="I233:I241">
    <cfRule type="expression" dxfId="1072" priority="30">
      <formula>$I$9=""</formula>
    </cfRule>
  </conditionalFormatting>
  <conditionalFormatting sqref="J233:J241">
    <cfRule type="expression" dxfId="1071" priority="29">
      <formula>$J$9=""</formula>
    </cfRule>
  </conditionalFormatting>
  <conditionalFormatting sqref="D224:D232">
    <cfRule type="expression" dxfId="1070" priority="42">
      <formula>$D$9=""</formula>
    </cfRule>
  </conditionalFormatting>
  <conditionalFormatting sqref="E224:E232">
    <cfRule type="expression" dxfId="1069" priority="41">
      <formula>$E$9=""</formula>
    </cfRule>
  </conditionalFormatting>
  <conditionalFormatting sqref="F224:F232">
    <cfRule type="expression" dxfId="1068" priority="40">
      <formula>$F$9=""</formula>
    </cfRule>
  </conditionalFormatting>
  <conditionalFormatting sqref="G224:G232">
    <cfRule type="expression" dxfId="1067" priority="39">
      <formula>$G$9=""</formula>
    </cfRule>
  </conditionalFormatting>
  <conditionalFormatting sqref="H224:H232">
    <cfRule type="expression" dxfId="1066" priority="38">
      <formula>$H$9=""</formula>
    </cfRule>
  </conditionalFormatting>
  <conditionalFormatting sqref="I224:I232">
    <cfRule type="expression" dxfId="1065" priority="37">
      <formula>$I$9=""</formula>
    </cfRule>
  </conditionalFormatting>
  <conditionalFormatting sqref="J224:J232">
    <cfRule type="expression" dxfId="1064" priority="36">
      <formula>$J$9=""</formula>
    </cfRule>
  </conditionalFormatting>
  <conditionalFormatting sqref="D244 D254 D248">
    <cfRule type="expression" dxfId="1063" priority="21">
      <formula>$D$9=""</formula>
    </cfRule>
  </conditionalFormatting>
  <conditionalFormatting sqref="E244 E254 E248">
    <cfRule type="expression" dxfId="1062" priority="20">
      <formula>$E$9=""</formula>
    </cfRule>
  </conditionalFormatting>
  <conditionalFormatting sqref="F244 F254 F248">
    <cfRule type="expression" dxfId="1061" priority="19">
      <formula>$F$9=""</formula>
    </cfRule>
  </conditionalFormatting>
  <conditionalFormatting sqref="G244 G254 G248">
    <cfRule type="expression" dxfId="1060" priority="18">
      <formula>$G$9=""</formula>
    </cfRule>
  </conditionalFormatting>
  <conditionalFormatting sqref="H244 H254 H248">
    <cfRule type="expression" dxfId="1059" priority="17">
      <formula>$H$9=""</formula>
    </cfRule>
  </conditionalFormatting>
  <conditionalFormatting sqref="I244 I254 I248">
    <cfRule type="expression" dxfId="1058" priority="16">
      <formula>$I$9=""</formula>
    </cfRule>
  </conditionalFormatting>
  <conditionalFormatting sqref="J244 J254 J248">
    <cfRule type="expression" dxfId="1057" priority="15">
      <formula>$J$9=""</formula>
    </cfRule>
  </conditionalFormatting>
  <conditionalFormatting sqref="D249:D253">
    <cfRule type="expression" dxfId="1056" priority="14">
      <formula>$D$9=""</formula>
    </cfRule>
  </conditionalFormatting>
  <conditionalFormatting sqref="E249:E253">
    <cfRule type="expression" dxfId="1055" priority="13">
      <formula>$E$9=""</formula>
    </cfRule>
  </conditionalFormatting>
  <conditionalFormatting sqref="F249:F253">
    <cfRule type="expression" dxfId="1054" priority="12">
      <formula>$F$9=""</formula>
    </cfRule>
  </conditionalFormatting>
  <conditionalFormatting sqref="G249:G253">
    <cfRule type="expression" dxfId="1053" priority="11">
      <formula>$G$9=""</formula>
    </cfRule>
  </conditionalFormatting>
  <conditionalFormatting sqref="H249:H253">
    <cfRule type="expression" dxfId="1052" priority="10">
      <formula>$H$9=""</formula>
    </cfRule>
  </conditionalFormatting>
  <conditionalFormatting sqref="I249:I253">
    <cfRule type="expression" dxfId="1051" priority="9">
      <formula>$I$9=""</formula>
    </cfRule>
  </conditionalFormatting>
  <conditionalFormatting sqref="J249:J253">
    <cfRule type="expression" dxfId="1050" priority="8">
      <formula>$J$9=""</formula>
    </cfRule>
  </conditionalFormatting>
  <conditionalFormatting sqref="D242:D243">
    <cfRule type="expression" dxfId="1049" priority="28">
      <formula>$D$9=""</formula>
    </cfRule>
  </conditionalFormatting>
  <conditionalFormatting sqref="E242:E243">
    <cfRule type="expression" dxfId="1048" priority="27">
      <formula>$E$9=""</formula>
    </cfRule>
  </conditionalFormatting>
  <conditionalFormatting sqref="F242:F243">
    <cfRule type="expression" dxfId="1047" priority="26">
      <formula>$F$9=""</formula>
    </cfRule>
  </conditionalFormatting>
  <conditionalFormatting sqref="G242:G243">
    <cfRule type="expression" dxfId="1046" priority="25">
      <formula>$G$9=""</formula>
    </cfRule>
  </conditionalFormatting>
  <conditionalFormatting sqref="H242:H243">
    <cfRule type="expression" dxfId="1045" priority="24">
      <formula>$H$9=""</formula>
    </cfRule>
  </conditionalFormatting>
  <conditionalFormatting sqref="I242:I243">
    <cfRule type="expression" dxfId="1044" priority="23">
      <formula>$I$9=""</formula>
    </cfRule>
  </conditionalFormatting>
  <conditionalFormatting sqref="J242:J243">
    <cfRule type="expression" dxfId="1043" priority="22">
      <formula>$J$9=""</formula>
    </cfRule>
  </conditionalFormatting>
  <conditionalFormatting sqref="D245:D247">
    <cfRule type="expression" dxfId="1042" priority="7">
      <formula>$D$9=""</formula>
    </cfRule>
  </conditionalFormatting>
  <conditionalFormatting sqref="E245:E247">
    <cfRule type="expression" dxfId="1041" priority="6">
      <formula>$E$9=""</formula>
    </cfRule>
  </conditionalFormatting>
  <conditionalFormatting sqref="F245:F247">
    <cfRule type="expression" dxfId="1040" priority="5">
      <formula>$F$9=""</formula>
    </cfRule>
  </conditionalFormatting>
  <conditionalFormatting sqref="G245:G247">
    <cfRule type="expression" dxfId="1039" priority="4">
      <formula>$G$9=""</formula>
    </cfRule>
  </conditionalFormatting>
  <conditionalFormatting sqref="H245:H247">
    <cfRule type="expression" dxfId="1038" priority="3">
      <formula>$H$9=""</formula>
    </cfRule>
  </conditionalFormatting>
  <conditionalFormatting sqref="I245:I247">
    <cfRule type="expression" dxfId="1037" priority="2">
      <formula>$I$9=""</formula>
    </cfRule>
  </conditionalFormatting>
  <conditionalFormatting sqref="J245:J247">
    <cfRule type="expression" dxfId="1036" priority="1">
      <formula>$J$9=""</formula>
    </cfRule>
  </conditionalFormatting>
  <pageMargins left="0.38" right="0.28000000000000003" top="0.55000000000000004" bottom="1" header="0.5" footer="0.5"/>
  <pageSetup scale="58" orientation="portrait" horizontalDpi="4294967292" verticalDpi="4294967292" r:id="rId1"/>
  <headerFooter alignWithMargins="0"/>
  <ignoredErrors>
    <ignoredError sqref="B105 B118 B127 B138 D61:J62 D105:J106 B206:B214" unlockedFormula="1"/>
    <ignoredError sqref="D138:J139 D118:J119 D127:J128" formula="1"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tabColor theme="4" tint="-0.499984740745262"/>
  </sheetPr>
  <dimension ref="A1:K307"/>
  <sheetViews>
    <sheetView showGridLines="0" topLeftCell="A248" workbookViewId="0">
      <selection activeCell="D6" sqref="D6"/>
    </sheetView>
  </sheetViews>
  <sheetFormatPr defaultRowHeight="12.75"/>
  <cols>
    <col min="1" max="1" width="2" style="143" customWidth="1"/>
    <col min="2" max="2" width="40" style="1" customWidth="1"/>
    <col min="3" max="4" width="18.5703125" style="1" customWidth="1"/>
    <col min="5" max="6" width="15.7109375" style="1" customWidth="1"/>
    <col min="7" max="7" width="15.7109375" style="3" customWidth="1"/>
    <col min="8" max="9" width="15.7109375" style="4" customWidth="1"/>
    <col min="10" max="10" width="15.7109375" style="1" customWidth="1"/>
    <col min="11" max="11" width="11.28515625" style="1" bestFit="1" customWidth="1"/>
    <col min="12" max="16384" width="9.140625" style="1"/>
  </cols>
  <sheetData>
    <row r="1" spans="1:10" ht="18" customHeight="1">
      <c r="A1" s="715" t="str">
        <f>IF(Data!B5="","hideme","unhideme")</f>
        <v>unhideme</v>
      </c>
    </row>
    <row r="2" spans="1:10" ht="15" customHeight="1">
      <c r="B2" s="42" t="str">
        <f>Setup!B5</f>
        <v>Product Costing &amp; Financial Performance Tool</v>
      </c>
      <c r="G2" s="653"/>
      <c r="H2" s="1"/>
      <c r="I2" s="1"/>
    </row>
    <row r="3" spans="1:10" ht="15" customHeight="1">
      <c r="B3" s="44"/>
      <c r="G3" s="1"/>
      <c r="H3" s="1"/>
      <c r="I3" s="1"/>
    </row>
    <row r="4" spans="1:10" ht="15" customHeight="1">
      <c r="B4" s="44" t="str">
        <f>'Input-IS Y1'!B4</f>
        <v>3. INCOME STATEMENT INPUT BY YEAR</v>
      </c>
      <c r="G4" s="1"/>
      <c r="H4" s="1"/>
      <c r="I4" s="1"/>
    </row>
    <row r="5" spans="1:10" ht="14.25">
      <c r="A5" s="144"/>
      <c r="B5" s="10"/>
    </row>
    <row r="6" spans="1:10" ht="20.25" customHeight="1">
      <c r="A6" s="144"/>
      <c r="B6" s="17">
        <f>IF('Balance Sheet Input'!G6="","Select Year 1 on the 'Setup'  page",'Balance Sheet Input'!G6)</f>
        <v>2015</v>
      </c>
    </row>
    <row r="7" spans="1:10" ht="1.5" customHeight="1">
      <c r="A7" s="144"/>
      <c r="B7" s="17"/>
      <c r="D7" s="143">
        <v>3</v>
      </c>
      <c r="E7" s="143">
        <v>4</v>
      </c>
      <c r="F7" s="143">
        <v>5</v>
      </c>
      <c r="G7" s="143">
        <v>6</v>
      </c>
      <c r="H7" s="143">
        <v>7</v>
      </c>
      <c r="I7" s="143">
        <v>8</v>
      </c>
      <c r="J7" s="143">
        <v>9</v>
      </c>
    </row>
    <row r="8" spans="1:10" ht="20.25" customHeight="1">
      <c r="A8" s="144"/>
      <c r="B8" s="17"/>
      <c r="D8" s="143"/>
      <c r="E8" s="143"/>
      <c r="F8" s="143"/>
      <c r="G8" s="143"/>
      <c r="H8" s="143"/>
      <c r="I8" s="143"/>
      <c r="J8" s="143"/>
    </row>
    <row r="9" spans="1:10" ht="27.75" customHeight="1">
      <c r="B9" s="118" t="s">
        <v>218</v>
      </c>
      <c r="C9" s="119" t="s">
        <v>1</v>
      </c>
      <c r="D9" s="119" t="str">
        <f>IF(Setup!$C23="","",Setup!$C23)</f>
        <v>Training</v>
      </c>
      <c r="E9" s="119" t="str">
        <f>IF(Setup!$C24="","",Setup!$C24)</f>
        <v>Conference</v>
      </c>
      <c r="F9" s="119" t="str">
        <f>IF(Setup!$C25="","",Setup!$C25)</f>
        <v>Research</v>
      </c>
      <c r="G9" s="119" t="str">
        <f>IF(Setup!$C26="","",Setup!$C26)</f>
        <v>Publications</v>
      </c>
      <c r="H9" s="119" t="str">
        <f>IF(Setup!$C27="","",Setup!$C27)</f>
        <v/>
      </c>
      <c r="I9" s="119" t="str">
        <f>IF(Setup!$C28="","",Setup!$C28)</f>
        <v/>
      </c>
      <c r="J9" s="119" t="str">
        <f>IF(Setup!$C29="","",Setup!$C29)</f>
        <v/>
      </c>
    </row>
    <row r="10" spans="1:10">
      <c r="B10" s="401" t="str">
        <f>IF(ISERROR(VLOOKUP(Setup!$A$163,Setup!$A$158:B162,2)),"",(VLOOKUP(Setup!$A$163,Setup!$A$158:B162,2)))</f>
        <v>% Contribution to Direct Revenue</v>
      </c>
      <c r="C10" s="402" t="e">
        <f>SUM(D10:J10)</f>
        <v>#DIV/0!</v>
      </c>
      <c r="D10" s="402" t="e">
        <f>IF(D9="",0,VLOOKUP($B$10,$B$13:$J$16,D7,0))</f>
        <v>#DIV/0!</v>
      </c>
      <c r="E10" s="402" t="e">
        <f t="shared" ref="E10:J10" si="0">IF(E9="",0,VLOOKUP($B$10,$B$13:$J$16,E7,0))</f>
        <v>#DIV/0!</v>
      </c>
      <c r="F10" s="402" t="e">
        <f t="shared" si="0"/>
        <v>#DIV/0!</v>
      </c>
      <c r="G10" s="402" t="e">
        <f t="shared" si="0"/>
        <v>#DIV/0!</v>
      </c>
      <c r="H10" s="402">
        <f t="shared" si="0"/>
        <v>0</v>
      </c>
      <c r="I10" s="402">
        <f t="shared" si="0"/>
        <v>0</v>
      </c>
      <c r="J10" s="402">
        <f t="shared" si="0"/>
        <v>0</v>
      </c>
    </row>
    <row r="11" spans="1:10">
      <c r="G11" s="1"/>
      <c r="H11" s="1"/>
      <c r="I11" s="1"/>
    </row>
    <row r="12" spans="1:10" ht="22.5" hidden="1" customHeight="1">
      <c r="B12" s="13" t="s">
        <v>29</v>
      </c>
      <c r="C12" s="400" t="s">
        <v>1</v>
      </c>
      <c r="D12" s="70" t="str">
        <f>D$29</f>
        <v>Training</v>
      </c>
      <c r="E12" s="70" t="str">
        <f t="shared" ref="E12:J12" si="1">E$29</f>
        <v>Conference</v>
      </c>
      <c r="F12" s="70" t="str">
        <f t="shared" si="1"/>
        <v>Research</v>
      </c>
      <c r="G12" s="70" t="str">
        <f t="shared" si="1"/>
        <v>Publications</v>
      </c>
      <c r="H12" s="70" t="str">
        <f t="shared" si="1"/>
        <v/>
      </c>
      <c r="I12" s="70" t="str">
        <f t="shared" si="1"/>
        <v/>
      </c>
      <c r="J12" s="70" t="str">
        <f t="shared" si="1"/>
        <v/>
      </c>
    </row>
    <row r="13" spans="1:10" hidden="1">
      <c r="A13" s="143">
        <v>1</v>
      </c>
      <c r="B13" s="2" t="s">
        <v>123</v>
      </c>
      <c r="C13" s="343">
        <f>SUM(D13:J13)</f>
        <v>0</v>
      </c>
      <c r="D13" s="342" t="str">
        <f>IF($B$10="Staff Time",VLOOKUP($B$6,Setup!$C$120:$K$131,D$7,0),"")</f>
        <v/>
      </c>
      <c r="E13" s="342" t="str">
        <f>IF($B$10="Staff Time",VLOOKUP($B$6,Setup!$C$120:$K$131,E$7,0),"")</f>
        <v/>
      </c>
      <c r="F13" s="342" t="str">
        <f>IF($B$10="Staff Time",VLOOKUP($B$6,Setup!$C$120:$K$131,F$7,0),"")</f>
        <v/>
      </c>
      <c r="G13" s="342" t="str">
        <f>IF($B$10="Staff Time",VLOOKUP($B$6,Setup!$C$120:$K$131,G$7,0),"")</f>
        <v/>
      </c>
      <c r="H13" s="342" t="str">
        <f>IF($B$10="Staff Time",VLOOKUP($B$6,Setup!$C$120:$K$131,H$7,0),"")</f>
        <v/>
      </c>
      <c r="I13" s="342" t="str">
        <f>IF($B$10="Staff Time",VLOOKUP($B$6,Setup!$C$120:$K$131,I$7,0),"")</f>
        <v/>
      </c>
      <c r="J13" s="342" t="str">
        <f>IF($B$10="Staff Time",VLOOKUP($B$6,Setup!$C$120:$K$131,J$7,0),"")</f>
        <v/>
      </c>
    </row>
    <row r="14" spans="1:10" hidden="1">
      <c r="A14" s="143">
        <v>2</v>
      </c>
      <c r="B14" s="2" t="s">
        <v>122</v>
      </c>
      <c r="C14" s="343" t="e">
        <f>SUM(D14:J14)</f>
        <v>#DIV/0!</v>
      </c>
      <c r="D14" s="342" t="e">
        <f t="shared" ref="D14:J14" si="2">(D33+D83)/($C$33+$C$83)</f>
        <v>#DIV/0!</v>
      </c>
      <c r="E14" s="342" t="e">
        <f t="shared" si="2"/>
        <v>#DIV/0!</v>
      </c>
      <c r="F14" s="342" t="e">
        <f t="shared" si="2"/>
        <v>#DIV/0!</v>
      </c>
      <c r="G14" s="342" t="e">
        <f t="shared" si="2"/>
        <v>#DIV/0!</v>
      </c>
      <c r="H14" s="342" t="e">
        <f t="shared" si="2"/>
        <v>#DIV/0!</v>
      </c>
      <c r="I14" s="342" t="e">
        <f t="shared" si="2"/>
        <v>#DIV/0!</v>
      </c>
      <c r="J14" s="342" t="e">
        <f t="shared" si="2"/>
        <v>#DIV/0!</v>
      </c>
    </row>
    <row r="15" spans="1:10" hidden="1">
      <c r="A15" s="143">
        <v>3</v>
      </c>
      <c r="B15" s="2" t="s">
        <v>124</v>
      </c>
      <c r="C15" s="343" t="e">
        <f>SUM(D15:J15)</f>
        <v>#DIV/0!</v>
      </c>
      <c r="D15" s="342" t="e">
        <f>D154/$C$154</f>
        <v>#DIV/0!</v>
      </c>
      <c r="E15" s="342" t="e">
        <f t="shared" ref="E15:J15" si="3">E154/$C$154</f>
        <v>#DIV/0!</v>
      </c>
      <c r="F15" s="342" t="e">
        <f t="shared" si="3"/>
        <v>#DIV/0!</v>
      </c>
      <c r="G15" s="342" t="e">
        <f t="shared" si="3"/>
        <v>#DIV/0!</v>
      </c>
      <c r="H15" s="342" t="e">
        <f t="shared" si="3"/>
        <v>#DIV/0!</v>
      </c>
      <c r="I15" s="342" t="e">
        <f t="shared" si="3"/>
        <v>#DIV/0!</v>
      </c>
      <c r="J15" s="342" t="e">
        <f t="shared" si="3"/>
        <v>#DIV/0!</v>
      </c>
    </row>
    <row r="16" spans="1:10" hidden="1">
      <c r="A16" s="143">
        <v>4</v>
      </c>
      <c r="B16" s="2" t="s">
        <v>125</v>
      </c>
      <c r="C16" s="343">
        <f>SUM(D16:J16)</f>
        <v>1</v>
      </c>
      <c r="D16" s="342">
        <f>IF(D12="",0,1/COUNTA(Setup!$C$23:$C$29))</f>
        <v>0.25</v>
      </c>
      <c r="E16" s="342">
        <f>IF(E12="",0,1/COUNTA(Setup!$C$23:$C$29))</f>
        <v>0.25</v>
      </c>
      <c r="F16" s="342">
        <f>IF(F12="",0,1/COUNTA(Setup!$C$23:$C$29))</f>
        <v>0.25</v>
      </c>
      <c r="G16" s="342">
        <f>IF(G12="",0,1/COUNTA(Setup!$C$23:$C$29))</f>
        <v>0.25</v>
      </c>
      <c r="H16" s="342">
        <f>IF(H12="",0,1/COUNTA(Setup!$C$23:$C$29))</f>
        <v>0</v>
      </c>
      <c r="I16" s="342">
        <f>IF(I12="",0,1/COUNTA(Setup!$C$23:$C$29))</f>
        <v>0</v>
      </c>
      <c r="J16" s="342">
        <f>IF(J12="",0,1/COUNTA(Setup!$C$23:$C$29))</f>
        <v>0</v>
      </c>
    </row>
    <row r="17" spans="2:10" hidden="1"/>
    <row r="18" spans="2:10" ht="27.75" customHeight="1">
      <c r="B18" s="118" t="s">
        <v>219</v>
      </c>
      <c r="C18" s="119" t="s">
        <v>1</v>
      </c>
      <c r="D18" s="119" t="str">
        <f>D9</f>
        <v>Training</v>
      </c>
      <c r="E18" s="119" t="str">
        <f t="shared" ref="E18:J18" si="4">E9</f>
        <v>Conference</v>
      </c>
      <c r="F18" s="119" t="str">
        <f t="shared" si="4"/>
        <v>Research</v>
      </c>
      <c r="G18" s="119" t="str">
        <f t="shared" si="4"/>
        <v>Publications</v>
      </c>
      <c r="H18" s="119" t="str">
        <f t="shared" si="4"/>
        <v/>
      </c>
      <c r="I18" s="119" t="str">
        <f t="shared" si="4"/>
        <v/>
      </c>
      <c r="J18" s="119" t="str">
        <f t="shared" si="4"/>
        <v/>
      </c>
    </row>
    <row r="19" spans="2:10">
      <c r="B19" s="401" t="str">
        <f>IF(ISERROR(VLOOKUP(Setup!$A$165,Setup!$A$158:B162,2)),"",(VLOOKUP(Setup!$A$165,Setup!$A$158:B162,2)))</f>
        <v>% Contribution to Direct Expenses</v>
      </c>
      <c r="C19" s="402" t="e">
        <f>SUM(D19:J19)</f>
        <v>#DIV/0!</v>
      </c>
      <c r="D19" s="402" t="e">
        <f>IF(D18="",0,VLOOKUP($B$19,$B$22:$J$25,D7,0))</f>
        <v>#DIV/0!</v>
      </c>
      <c r="E19" s="402" t="e">
        <f t="shared" ref="E19:J19" si="5">IF(E18="",0,VLOOKUP($B$19,$B$22:$J$25,E7,0))</f>
        <v>#DIV/0!</v>
      </c>
      <c r="F19" s="402" t="e">
        <f t="shared" si="5"/>
        <v>#DIV/0!</v>
      </c>
      <c r="G19" s="402" t="e">
        <f t="shared" si="5"/>
        <v>#DIV/0!</v>
      </c>
      <c r="H19" s="402">
        <f t="shared" si="5"/>
        <v>0</v>
      </c>
      <c r="I19" s="402">
        <f t="shared" si="5"/>
        <v>0</v>
      </c>
      <c r="J19" s="402">
        <f t="shared" si="5"/>
        <v>0</v>
      </c>
    </row>
    <row r="20" spans="2:10">
      <c r="G20" s="1"/>
      <c r="H20" s="1"/>
      <c r="I20" s="1"/>
    </row>
    <row r="21" spans="2:10" ht="22.5" hidden="1" customHeight="1">
      <c r="B21" s="13" t="s">
        <v>29</v>
      </c>
      <c r="C21" s="400" t="s">
        <v>1</v>
      </c>
      <c r="D21" s="70" t="str">
        <f>D$9</f>
        <v>Training</v>
      </c>
      <c r="E21" s="70" t="str">
        <f t="shared" ref="E21:J21" si="6">E$9</f>
        <v>Conference</v>
      </c>
      <c r="F21" s="70" t="str">
        <f t="shared" si="6"/>
        <v>Research</v>
      </c>
      <c r="G21" s="70" t="str">
        <f t="shared" si="6"/>
        <v>Publications</v>
      </c>
      <c r="H21" s="70" t="str">
        <f t="shared" si="6"/>
        <v/>
      </c>
      <c r="I21" s="70" t="str">
        <f t="shared" si="6"/>
        <v/>
      </c>
      <c r="J21" s="70" t="str">
        <f t="shared" si="6"/>
        <v/>
      </c>
    </row>
    <row r="22" spans="2:10" hidden="1">
      <c r="B22" s="2" t="s">
        <v>123</v>
      </c>
      <c r="C22" s="343">
        <f>SUM(D22:J22)</f>
        <v>0</v>
      </c>
      <c r="D22" s="342" t="str">
        <f>IF($B$19="Staff Time",VLOOKUP($B$6,Setup!$C$120:$K$131,D$7,0),"")</f>
        <v/>
      </c>
      <c r="E22" s="342" t="str">
        <f>IF($B$19="Staff Time",VLOOKUP($B$6,Setup!$C$120:$K$131,E$7,0),"")</f>
        <v/>
      </c>
      <c r="F22" s="342" t="str">
        <f>IF($B$19="Staff Time",VLOOKUP($B$6,Setup!$C$120:$K$131,F$7,0),"")</f>
        <v/>
      </c>
      <c r="G22" s="342" t="str">
        <f>IF($B$19="Staff Time",VLOOKUP($B$6,Setup!$C$120:$K$131,G$7,0),"")</f>
        <v/>
      </c>
      <c r="H22" s="342" t="str">
        <f>IF($B$19="Staff Time",VLOOKUP($B$6,Setup!$C$120:$K$131,H$7,0),"")</f>
        <v/>
      </c>
      <c r="I22" s="342" t="str">
        <f>IF($B$19="Staff Time",VLOOKUP($B$6,Setup!$C$120:$K$131,I$7,0),"")</f>
        <v/>
      </c>
      <c r="J22" s="342" t="str">
        <f>IF($B$19="Staff Time",VLOOKUP($B$6,Setup!$C$120:$K$131,J$7,0),"")</f>
        <v/>
      </c>
    </row>
    <row r="23" spans="2:10" hidden="1">
      <c r="B23" s="2" t="s">
        <v>122</v>
      </c>
      <c r="C23" s="343" t="e">
        <f>SUM(D23:J23)</f>
        <v>#DIV/0!</v>
      </c>
      <c r="D23" s="342" t="e">
        <f t="shared" ref="D23:J23" si="7">(D33+D83)/($C$33+$C$83)</f>
        <v>#DIV/0!</v>
      </c>
      <c r="E23" s="342" t="e">
        <f t="shared" si="7"/>
        <v>#DIV/0!</v>
      </c>
      <c r="F23" s="342" t="e">
        <f t="shared" si="7"/>
        <v>#DIV/0!</v>
      </c>
      <c r="G23" s="342" t="e">
        <f t="shared" si="7"/>
        <v>#DIV/0!</v>
      </c>
      <c r="H23" s="342" t="e">
        <f t="shared" si="7"/>
        <v>#DIV/0!</v>
      </c>
      <c r="I23" s="342" t="e">
        <f t="shared" si="7"/>
        <v>#DIV/0!</v>
      </c>
      <c r="J23" s="342" t="e">
        <f t="shared" si="7"/>
        <v>#DIV/0!</v>
      </c>
    </row>
    <row r="24" spans="2:10" hidden="1">
      <c r="B24" s="2" t="s">
        <v>124</v>
      </c>
      <c r="C24" s="343" t="e">
        <f>SUM(D24:J24)</f>
        <v>#DIV/0!</v>
      </c>
      <c r="D24" s="342" t="e">
        <f>D154/$C$154</f>
        <v>#DIV/0!</v>
      </c>
      <c r="E24" s="342" t="e">
        <f t="shared" ref="E24:J24" si="8">E154/$C$154</f>
        <v>#DIV/0!</v>
      </c>
      <c r="F24" s="342" t="e">
        <f t="shared" si="8"/>
        <v>#DIV/0!</v>
      </c>
      <c r="G24" s="342" t="e">
        <f t="shared" si="8"/>
        <v>#DIV/0!</v>
      </c>
      <c r="H24" s="342" t="e">
        <f t="shared" si="8"/>
        <v>#DIV/0!</v>
      </c>
      <c r="I24" s="342" t="e">
        <f t="shared" si="8"/>
        <v>#DIV/0!</v>
      </c>
      <c r="J24" s="342" t="e">
        <f t="shared" si="8"/>
        <v>#DIV/0!</v>
      </c>
    </row>
    <row r="25" spans="2:10" hidden="1">
      <c r="B25" s="2" t="s">
        <v>125</v>
      </c>
      <c r="C25" s="343">
        <f>SUM(D25:J25)</f>
        <v>1</v>
      </c>
      <c r="D25" s="342">
        <f>D16</f>
        <v>0.25</v>
      </c>
      <c r="E25" s="342">
        <f t="shared" ref="E25:J25" si="9">E16</f>
        <v>0.25</v>
      </c>
      <c r="F25" s="342">
        <f t="shared" si="9"/>
        <v>0.25</v>
      </c>
      <c r="G25" s="342">
        <f t="shared" si="9"/>
        <v>0.25</v>
      </c>
      <c r="H25" s="342">
        <f t="shared" si="9"/>
        <v>0</v>
      </c>
      <c r="I25" s="342">
        <f t="shared" si="9"/>
        <v>0</v>
      </c>
      <c r="J25" s="342">
        <f t="shared" si="9"/>
        <v>0</v>
      </c>
    </row>
    <row r="26" spans="2:10" hidden="1"/>
    <row r="27" spans="2:10" hidden="1"/>
    <row r="28" spans="2:10" hidden="1"/>
    <row r="29" spans="2:10" ht="27" customHeight="1" thickBot="1">
      <c r="B29" s="212"/>
      <c r="C29" s="91" t="s">
        <v>1</v>
      </c>
      <c r="D29" s="91" t="str">
        <f>IF(Setup!$C23="","",Setup!$C23)</f>
        <v>Training</v>
      </c>
      <c r="E29" s="91" t="str">
        <f>IF(Setup!$C24="","",Setup!$C24)</f>
        <v>Conference</v>
      </c>
      <c r="F29" s="91" t="str">
        <f>IF(Setup!$C25="","",Setup!$C25)</f>
        <v>Research</v>
      </c>
      <c r="G29" s="91" t="str">
        <f>IF(Setup!$C26="","",Setup!$C26)</f>
        <v>Publications</v>
      </c>
      <c r="H29" s="91" t="str">
        <f>IF(Setup!$C27="","",Setup!$C27)</f>
        <v/>
      </c>
      <c r="I29" s="91" t="str">
        <f>IF(Setup!$C28="","",Setup!$C28)</f>
        <v/>
      </c>
      <c r="J29" s="91" t="str">
        <f>IF(Setup!$C29="","",Setup!$C29)</f>
        <v/>
      </c>
    </row>
    <row r="30" spans="2:10">
      <c r="B30" s="211" t="s">
        <v>21</v>
      </c>
      <c r="C30" s="11"/>
      <c r="D30" s="11"/>
      <c r="E30" s="11"/>
      <c r="F30" s="11"/>
      <c r="G30" s="11"/>
      <c r="H30" s="11"/>
      <c r="I30" s="11"/>
      <c r="J30" s="11"/>
    </row>
    <row r="31" spans="2:10">
      <c r="B31" s="210" t="s">
        <v>39</v>
      </c>
      <c r="C31" s="15"/>
      <c r="D31" s="15"/>
      <c r="E31" s="15"/>
      <c r="F31" s="15"/>
      <c r="G31" s="15"/>
      <c r="H31" s="15"/>
      <c r="I31" s="15"/>
      <c r="J31" s="15"/>
    </row>
    <row r="32" spans="2:10">
      <c r="B32" s="332" t="s">
        <v>10</v>
      </c>
      <c r="C32" s="563">
        <f>C33</f>
        <v>0</v>
      </c>
      <c r="D32" s="563">
        <f t="shared" ref="D32:J32" si="10">D33</f>
        <v>0</v>
      </c>
      <c r="E32" s="563">
        <f t="shared" si="10"/>
        <v>0</v>
      </c>
      <c r="F32" s="563">
        <f t="shared" si="10"/>
        <v>0</v>
      </c>
      <c r="G32" s="563">
        <f t="shared" si="10"/>
        <v>0</v>
      </c>
      <c r="H32" s="563">
        <f t="shared" si="10"/>
        <v>0</v>
      </c>
      <c r="I32" s="563">
        <f t="shared" si="10"/>
        <v>0</v>
      </c>
      <c r="J32" s="563">
        <f t="shared" si="10"/>
        <v>0</v>
      </c>
    </row>
    <row r="33" spans="1:11" s="16" customFormat="1">
      <c r="A33" s="143"/>
      <c r="B33" s="208" t="s">
        <v>232</v>
      </c>
      <c r="C33" s="564">
        <f>SUM(C34:C58)</f>
        <v>0</v>
      </c>
      <c r="D33" s="564">
        <f>SUM(D34:D58)</f>
        <v>0</v>
      </c>
      <c r="E33" s="564">
        <f t="shared" ref="E33:J33" si="11">SUM(E34:E58)</f>
        <v>0</v>
      </c>
      <c r="F33" s="564">
        <f t="shared" si="11"/>
        <v>0</v>
      </c>
      <c r="G33" s="564">
        <f t="shared" si="11"/>
        <v>0</v>
      </c>
      <c r="H33" s="564">
        <f t="shared" si="11"/>
        <v>0</v>
      </c>
      <c r="I33" s="564">
        <f t="shared" si="11"/>
        <v>0</v>
      </c>
      <c r="J33" s="564">
        <f t="shared" si="11"/>
        <v>0</v>
      </c>
      <c r="K33" s="331"/>
    </row>
    <row r="34" spans="1:11" s="16" customFormat="1">
      <c r="A34" s="143"/>
      <c r="B34" s="312" t="str">
        <f>IF('Input-IS Y4'!B34="","",'Input-IS Y4'!B34)</f>
        <v>Donor A</v>
      </c>
      <c r="C34" s="565">
        <f>SUM(D34:J34)</f>
        <v>0</v>
      </c>
      <c r="D34" s="566"/>
      <c r="E34" s="566"/>
      <c r="F34" s="567"/>
      <c r="G34" s="566"/>
      <c r="H34" s="567"/>
      <c r="I34" s="566"/>
      <c r="J34" s="566"/>
    </row>
    <row r="35" spans="1:11">
      <c r="B35" s="312" t="str">
        <f>IF('Input-IS Y4'!B35="","",'Input-IS Y4'!B35)</f>
        <v>Donor B</v>
      </c>
      <c r="C35" s="568">
        <f>SUM(D35:J35)</f>
        <v>0</v>
      </c>
      <c r="D35" s="567"/>
      <c r="E35" s="567"/>
      <c r="F35" s="567"/>
      <c r="G35" s="567"/>
      <c r="H35" s="567"/>
      <c r="I35" s="566"/>
      <c r="J35" s="567"/>
    </row>
    <row r="36" spans="1:11">
      <c r="B36" s="312" t="str">
        <f>IF('Input-IS Y4'!B36="","",'Input-IS Y4'!B36)</f>
        <v>Donor C</v>
      </c>
      <c r="C36" s="565">
        <f t="shared" ref="C36:C40" si="12">SUM(D36:J36)</f>
        <v>0</v>
      </c>
      <c r="D36" s="567"/>
      <c r="E36" s="567"/>
      <c r="F36" s="567"/>
      <c r="G36" s="567"/>
      <c r="H36" s="567"/>
      <c r="I36" s="566"/>
      <c r="J36" s="567"/>
    </row>
    <row r="37" spans="1:11">
      <c r="B37" s="312" t="str">
        <f>IF('Input-IS Y4'!B37="","",'Input-IS Y4'!B37)</f>
        <v>Donor D</v>
      </c>
      <c r="C37" s="568">
        <f t="shared" si="12"/>
        <v>0</v>
      </c>
      <c r="D37" s="567"/>
      <c r="E37" s="567"/>
      <c r="F37" s="567"/>
      <c r="G37" s="567"/>
      <c r="H37" s="567"/>
      <c r="I37" s="566"/>
      <c r="J37" s="567"/>
    </row>
    <row r="38" spans="1:11">
      <c r="B38" s="312" t="str">
        <f>IF('Input-IS Y4'!B38="","",'Input-IS Y4'!B38)</f>
        <v>Donor E</v>
      </c>
      <c r="C38" s="565">
        <f t="shared" si="12"/>
        <v>0</v>
      </c>
      <c r="D38" s="567"/>
      <c r="E38" s="567"/>
      <c r="F38" s="567"/>
      <c r="G38" s="567"/>
      <c r="H38" s="567"/>
      <c r="I38" s="566"/>
      <c r="J38" s="567"/>
    </row>
    <row r="39" spans="1:11">
      <c r="B39" s="312" t="str">
        <f>IF('Input-IS Y4'!B39="","",'Input-IS Y4'!B39)</f>
        <v/>
      </c>
      <c r="C39" s="568">
        <f t="shared" si="12"/>
        <v>0</v>
      </c>
      <c r="D39" s="567"/>
      <c r="E39" s="567"/>
      <c r="F39" s="567"/>
      <c r="G39" s="567"/>
      <c r="H39" s="567"/>
      <c r="I39" s="566"/>
      <c r="J39" s="567"/>
    </row>
    <row r="40" spans="1:11">
      <c r="B40" s="312" t="str">
        <f>IF('Input-IS Y4'!B40="","",'Input-IS Y4'!B40)</f>
        <v/>
      </c>
      <c r="C40" s="565">
        <f t="shared" si="12"/>
        <v>0</v>
      </c>
      <c r="D40" s="567"/>
      <c r="E40" s="567"/>
      <c r="F40" s="567"/>
      <c r="G40" s="567"/>
      <c r="H40" s="567"/>
      <c r="I40" s="566"/>
      <c r="J40" s="567"/>
    </row>
    <row r="41" spans="1:11" s="781" customFormat="1">
      <c r="A41" s="143"/>
      <c r="B41" s="785" t="str">
        <f>IF('Input-IS Y4'!B41="","",'Input-IS Y4'!B41)</f>
        <v/>
      </c>
      <c r="C41" s="789">
        <f t="shared" ref="C41:C58" si="13">SUM(D41:J41)</f>
        <v>0</v>
      </c>
      <c r="D41" s="791"/>
      <c r="E41" s="791"/>
      <c r="F41" s="791"/>
      <c r="G41" s="791"/>
      <c r="H41" s="791"/>
      <c r="I41" s="790"/>
      <c r="J41" s="791"/>
    </row>
    <row r="42" spans="1:11" s="781" customFormat="1">
      <c r="A42" s="143"/>
      <c r="B42" s="785" t="str">
        <f>IF('Input-IS Y4'!B42="","",'Input-IS Y4'!B42)</f>
        <v/>
      </c>
      <c r="C42" s="789">
        <f t="shared" si="13"/>
        <v>0</v>
      </c>
      <c r="D42" s="791"/>
      <c r="E42" s="791"/>
      <c r="F42" s="791"/>
      <c r="G42" s="791"/>
      <c r="H42" s="791"/>
      <c r="I42" s="790"/>
      <c r="J42" s="791"/>
    </row>
    <row r="43" spans="1:11" s="781" customFormat="1">
      <c r="A43" s="143"/>
      <c r="B43" s="785" t="str">
        <f>IF('Input-IS Y4'!B43="","",'Input-IS Y4'!B43)</f>
        <v/>
      </c>
      <c r="C43" s="789">
        <f t="shared" si="13"/>
        <v>0</v>
      </c>
      <c r="D43" s="791"/>
      <c r="E43" s="791"/>
      <c r="F43" s="791"/>
      <c r="G43" s="791"/>
      <c r="H43" s="791"/>
      <c r="I43" s="790"/>
      <c r="J43" s="791"/>
    </row>
    <row r="44" spans="1:11" s="781" customFormat="1">
      <c r="A44" s="143"/>
      <c r="B44" s="785" t="str">
        <f>IF('Input-IS Y4'!B44="","",'Input-IS Y4'!B44)</f>
        <v/>
      </c>
      <c r="C44" s="789">
        <f t="shared" si="13"/>
        <v>0</v>
      </c>
      <c r="D44" s="791"/>
      <c r="E44" s="791"/>
      <c r="F44" s="791"/>
      <c r="G44" s="791"/>
      <c r="H44" s="791"/>
      <c r="I44" s="790"/>
      <c r="J44" s="791"/>
    </row>
    <row r="45" spans="1:11" s="781" customFormat="1">
      <c r="A45" s="143"/>
      <c r="B45" s="785" t="str">
        <f>IF('Input-IS Y4'!B45="","",'Input-IS Y4'!B45)</f>
        <v/>
      </c>
      <c r="C45" s="789">
        <f t="shared" si="13"/>
        <v>0</v>
      </c>
      <c r="D45" s="791"/>
      <c r="E45" s="791"/>
      <c r="F45" s="791"/>
      <c r="G45" s="791"/>
      <c r="H45" s="791"/>
      <c r="I45" s="790"/>
      <c r="J45" s="791"/>
    </row>
    <row r="46" spans="1:11" s="781" customFormat="1">
      <c r="A46" s="143"/>
      <c r="B46" s="785" t="str">
        <f>IF('Input-IS Y4'!B46="","",'Input-IS Y4'!B46)</f>
        <v/>
      </c>
      <c r="C46" s="789">
        <f t="shared" si="13"/>
        <v>0</v>
      </c>
      <c r="D46" s="791"/>
      <c r="E46" s="791"/>
      <c r="F46" s="791"/>
      <c r="G46" s="791"/>
      <c r="H46" s="791"/>
      <c r="I46" s="790"/>
      <c r="J46" s="791"/>
    </row>
    <row r="47" spans="1:11" s="781" customFormat="1">
      <c r="A47" s="143"/>
      <c r="B47" s="785" t="str">
        <f>IF('Input-IS Y4'!B47="","",'Input-IS Y4'!B47)</f>
        <v/>
      </c>
      <c r="C47" s="789">
        <f t="shared" si="13"/>
        <v>0</v>
      </c>
      <c r="D47" s="791"/>
      <c r="E47" s="791"/>
      <c r="F47" s="791"/>
      <c r="G47" s="791"/>
      <c r="H47" s="791"/>
      <c r="I47" s="790"/>
      <c r="J47" s="791"/>
    </row>
    <row r="48" spans="1:11" s="781" customFormat="1">
      <c r="A48" s="143"/>
      <c r="B48" s="785" t="str">
        <f>IF('Input-IS Y4'!B48="","",'Input-IS Y4'!B48)</f>
        <v/>
      </c>
      <c r="C48" s="789">
        <f t="shared" si="13"/>
        <v>0</v>
      </c>
      <c r="D48" s="791"/>
      <c r="E48" s="791"/>
      <c r="F48" s="791"/>
      <c r="G48" s="791"/>
      <c r="H48" s="791"/>
      <c r="I48" s="790"/>
      <c r="J48" s="791"/>
    </row>
    <row r="49" spans="1:10" s="781" customFormat="1">
      <c r="A49" s="143"/>
      <c r="B49" s="785" t="str">
        <f>IF('Input-IS Y4'!B49="","",'Input-IS Y4'!B49)</f>
        <v/>
      </c>
      <c r="C49" s="789">
        <f t="shared" si="13"/>
        <v>0</v>
      </c>
      <c r="D49" s="791"/>
      <c r="E49" s="791"/>
      <c r="F49" s="791"/>
      <c r="G49" s="791"/>
      <c r="H49" s="791"/>
      <c r="I49" s="790"/>
      <c r="J49" s="791"/>
    </row>
    <row r="50" spans="1:10" s="781" customFormat="1">
      <c r="A50" s="143"/>
      <c r="B50" s="785" t="str">
        <f>IF('Input-IS Y4'!B50="","",'Input-IS Y4'!B50)</f>
        <v/>
      </c>
      <c r="C50" s="789">
        <f t="shared" si="13"/>
        <v>0</v>
      </c>
      <c r="D50" s="791"/>
      <c r="E50" s="791"/>
      <c r="F50" s="791"/>
      <c r="G50" s="791"/>
      <c r="H50" s="791"/>
      <c r="I50" s="790"/>
      <c r="J50" s="791"/>
    </row>
    <row r="51" spans="1:10" s="781" customFormat="1">
      <c r="A51" s="143"/>
      <c r="B51" s="785" t="str">
        <f>IF('Input-IS Y4'!B51="","",'Input-IS Y4'!B51)</f>
        <v/>
      </c>
      <c r="C51" s="789">
        <f t="shared" si="13"/>
        <v>0</v>
      </c>
      <c r="D51" s="791"/>
      <c r="E51" s="791"/>
      <c r="F51" s="791"/>
      <c r="G51" s="791"/>
      <c r="H51" s="791"/>
      <c r="I51" s="790"/>
      <c r="J51" s="791"/>
    </row>
    <row r="52" spans="1:10" s="781" customFormat="1">
      <c r="A52" s="143"/>
      <c r="B52" s="785" t="str">
        <f>IF('Input-IS Y4'!B52="","",'Input-IS Y4'!B52)</f>
        <v/>
      </c>
      <c r="C52" s="789">
        <f t="shared" si="13"/>
        <v>0</v>
      </c>
      <c r="D52" s="791"/>
      <c r="E52" s="791"/>
      <c r="F52" s="791"/>
      <c r="G52" s="791"/>
      <c r="H52" s="791"/>
      <c r="I52" s="790"/>
      <c r="J52" s="791"/>
    </row>
    <row r="53" spans="1:10" s="781" customFormat="1">
      <c r="A53" s="143"/>
      <c r="B53" s="785" t="str">
        <f>IF('Input-IS Y4'!B53="","",'Input-IS Y4'!B53)</f>
        <v/>
      </c>
      <c r="C53" s="789">
        <f t="shared" si="13"/>
        <v>0</v>
      </c>
      <c r="D53" s="791"/>
      <c r="E53" s="791"/>
      <c r="F53" s="791"/>
      <c r="G53" s="791"/>
      <c r="H53" s="791"/>
      <c r="I53" s="790"/>
      <c r="J53" s="791"/>
    </row>
    <row r="54" spans="1:10">
      <c r="B54" s="785" t="str">
        <f>IF('Input-IS Y4'!B54="","",'Input-IS Y4'!B54)</f>
        <v/>
      </c>
      <c r="C54" s="789">
        <f t="shared" si="13"/>
        <v>0</v>
      </c>
      <c r="D54" s="567"/>
      <c r="E54" s="567"/>
      <c r="F54" s="567"/>
      <c r="G54" s="567"/>
      <c r="H54" s="567"/>
      <c r="I54" s="566"/>
      <c r="J54" s="567"/>
    </row>
    <row r="55" spans="1:10">
      <c r="B55" s="785" t="str">
        <f>IF('Input-IS Y4'!B55="","",'Input-IS Y4'!B55)</f>
        <v/>
      </c>
      <c r="C55" s="789">
        <f t="shared" si="13"/>
        <v>0</v>
      </c>
      <c r="D55" s="567"/>
      <c r="E55" s="567"/>
      <c r="F55" s="567"/>
      <c r="G55" s="567"/>
      <c r="H55" s="567"/>
      <c r="I55" s="566"/>
      <c r="J55" s="567"/>
    </row>
    <row r="56" spans="1:10">
      <c r="B56" s="785" t="str">
        <f>IF('Input-IS Y4'!B56="","",'Input-IS Y4'!B56)</f>
        <v/>
      </c>
      <c r="C56" s="789">
        <f t="shared" si="13"/>
        <v>0</v>
      </c>
      <c r="D56" s="567"/>
      <c r="E56" s="567"/>
      <c r="F56" s="567"/>
      <c r="G56" s="567"/>
      <c r="H56" s="567"/>
      <c r="I56" s="566"/>
      <c r="J56" s="567"/>
    </row>
    <row r="57" spans="1:10">
      <c r="B57" s="785" t="str">
        <f>IF('Input-IS Y4'!B57="","",'Input-IS Y4'!B57)</f>
        <v/>
      </c>
      <c r="C57" s="789">
        <f t="shared" si="13"/>
        <v>0</v>
      </c>
      <c r="D57" s="567"/>
      <c r="E57" s="567"/>
      <c r="F57" s="567"/>
      <c r="G57" s="567"/>
      <c r="H57" s="567"/>
      <c r="I57" s="566"/>
      <c r="J57" s="566"/>
    </row>
    <row r="58" spans="1:10">
      <c r="B58" s="785" t="str">
        <f>IF('Input-IS Y4'!B58="","",'Input-IS Y4'!B58)</f>
        <v/>
      </c>
      <c r="C58" s="789">
        <f t="shared" si="13"/>
        <v>0</v>
      </c>
      <c r="D58" s="567"/>
      <c r="E58" s="567"/>
      <c r="F58" s="567"/>
      <c r="G58" s="567"/>
      <c r="H58" s="567"/>
      <c r="I58" s="567"/>
      <c r="J58" s="567"/>
    </row>
    <row r="59" spans="1:10">
      <c r="B59" s="332" t="s">
        <v>11</v>
      </c>
      <c r="C59" s="563">
        <f>C60</f>
        <v>0</v>
      </c>
      <c r="D59" s="563">
        <f t="shared" ref="D59:J59" si="14">D60</f>
        <v>0</v>
      </c>
      <c r="E59" s="563">
        <f t="shared" si="14"/>
        <v>0</v>
      </c>
      <c r="F59" s="563">
        <f t="shared" si="14"/>
        <v>0</v>
      </c>
      <c r="G59" s="563">
        <f t="shared" si="14"/>
        <v>0</v>
      </c>
      <c r="H59" s="563">
        <f t="shared" si="14"/>
        <v>0</v>
      </c>
      <c r="I59" s="563">
        <f t="shared" si="14"/>
        <v>0</v>
      </c>
      <c r="J59" s="563">
        <f t="shared" si="14"/>
        <v>0</v>
      </c>
    </row>
    <row r="60" spans="1:10" s="16" customFormat="1">
      <c r="A60" s="143"/>
      <c r="B60" s="208" t="s">
        <v>201</v>
      </c>
      <c r="C60" s="564">
        <f t="shared" ref="C60:J60" si="15">SUM(C61:C80)</f>
        <v>0</v>
      </c>
      <c r="D60" s="569">
        <f>SUM(D61:D80)</f>
        <v>0</v>
      </c>
      <c r="E60" s="569">
        <f t="shared" si="15"/>
        <v>0</v>
      </c>
      <c r="F60" s="569">
        <f t="shared" si="15"/>
        <v>0</v>
      </c>
      <c r="G60" s="569">
        <f t="shared" si="15"/>
        <v>0</v>
      </c>
      <c r="H60" s="569">
        <f t="shared" si="15"/>
        <v>0</v>
      </c>
      <c r="I60" s="569">
        <f t="shared" si="15"/>
        <v>0</v>
      </c>
      <c r="J60" s="569">
        <f t="shared" si="15"/>
        <v>0</v>
      </c>
    </row>
    <row r="61" spans="1:10" s="16" customFormat="1">
      <c r="A61" s="143"/>
      <c r="B61" s="312" t="str">
        <f>IF('Input-IS Y4'!B61="","",'Input-IS Y4'!B61)</f>
        <v>Donor A</v>
      </c>
      <c r="C61" s="570"/>
      <c r="D61" s="571" t="str">
        <f>IF(ISERROR(D$10*$C61),"",(D$10*$C61))</f>
        <v/>
      </c>
      <c r="E61" s="571" t="str">
        <f t="shared" ref="E61:J80" si="16">IF(ISERROR(E$10*$C61),"",(E$10*$C61))</f>
        <v/>
      </c>
      <c r="F61" s="571" t="str">
        <f t="shared" si="16"/>
        <v/>
      </c>
      <c r="G61" s="571" t="str">
        <f t="shared" si="16"/>
        <v/>
      </c>
      <c r="H61" s="571">
        <f t="shared" si="16"/>
        <v>0</v>
      </c>
      <c r="I61" s="571">
        <f t="shared" si="16"/>
        <v>0</v>
      </c>
      <c r="J61" s="571">
        <f t="shared" si="16"/>
        <v>0</v>
      </c>
    </row>
    <row r="62" spans="1:10" s="16" customFormat="1">
      <c r="A62" s="143"/>
      <c r="B62" s="312" t="str">
        <f>IF('Input-IS Y4'!B62="","",'Input-IS Y4'!B62)</f>
        <v>Donor B</v>
      </c>
      <c r="C62" s="570"/>
      <c r="D62" s="571" t="str">
        <f>IF(ISERROR(D$10*$C62),"",(D$10*$C62))</f>
        <v/>
      </c>
      <c r="E62" s="571" t="str">
        <f t="shared" si="16"/>
        <v/>
      </c>
      <c r="F62" s="571" t="str">
        <f t="shared" si="16"/>
        <v/>
      </c>
      <c r="G62" s="571" t="str">
        <f t="shared" si="16"/>
        <v/>
      </c>
      <c r="H62" s="571">
        <f t="shared" si="16"/>
        <v>0</v>
      </c>
      <c r="I62" s="571">
        <f t="shared" si="16"/>
        <v>0</v>
      </c>
      <c r="J62" s="571">
        <f t="shared" si="16"/>
        <v>0</v>
      </c>
    </row>
    <row r="63" spans="1:10" s="16" customFormat="1">
      <c r="A63" s="143"/>
      <c r="B63" s="312" t="str">
        <f>IF('Input-IS Y4'!B63="","",'Input-IS Y4'!B63)</f>
        <v>Donor C</v>
      </c>
      <c r="C63" s="570"/>
      <c r="D63" s="571" t="str">
        <f t="shared" ref="D63:D80" si="17">IF(ISERROR(D$10*$C63),"",(D$10*$C63))</f>
        <v/>
      </c>
      <c r="E63" s="571" t="str">
        <f t="shared" si="16"/>
        <v/>
      </c>
      <c r="F63" s="571" t="str">
        <f t="shared" si="16"/>
        <v/>
      </c>
      <c r="G63" s="571" t="str">
        <f t="shared" si="16"/>
        <v/>
      </c>
      <c r="H63" s="571">
        <f t="shared" si="16"/>
        <v>0</v>
      </c>
      <c r="I63" s="571">
        <f t="shared" si="16"/>
        <v>0</v>
      </c>
      <c r="J63" s="571">
        <f t="shared" si="16"/>
        <v>0</v>
      </c>
    </row>
    <row r="64" spans="1:10" s="16" customFormat="1">
      <c r="A64" s="143"/>
      <c r="B64" s="312" t="str">
        <f>IF('Input-IS Y4'!B64="","",'Input-IS Y4'!B64)</f>
        <v>Donor D</v>
      </c>
      <c r="C64" s="570"/>
      <c r="D64" s="571" t="str">
        <f t="shared" si="17"/>
        <v/>
      </c>
      <c r="E64" s="571" t="str">
        <f t="shared" si="16"/>
        <v/>
      </c>
      <c r="F64" s="571" t="str">
        <f t="shared" si="16"/>
        <v/>
      </c>
      <c r="G64" s="571" t="str">
        <f t="shared" si="16"/>
        <v/>
      </c>
      <c r="H64" s="571">
        <f t="shared" si="16"/>
        <v>0</v>
      </c>
      <c r="I64" s="571">
        <f t="shared" si="16"/>
        <v>0</v>
      </c>
      <c r="J64" s="571">
        <f t="shared" si="16"/>
        <v>0</v>
      </c>
    </row>
    <row r="65" spans="1:10" s="16" customFormat="1">
      <c r="A65" s="143"/>
      <c r="B65" s="312" t="str">
        <f>IF('Input-IS Y4'!B65="","",'Input-IS Y4'!B65)</f>
        <v>Donor E</v>
      </c>
      <c r="C65" s="570"/>
      <c r="D65" s="571" t="str">
        <f t="shared" si="17"/>
        <v/>
      </c>
      <c r="E65" s="571" t="str">
        <f t="shared" si="16"/>
        <v/>
      </c>
      <c r="F65" s="571" t="str">
        <f t="shared" si="16"/>
        <v/>
      </c>
      <c r="G65" s="571" t="str">
        <f t="shared" si="16"/>
        <v/>
      </c>
      <c r="H65" s="571">
        <f t="shared" si="16"/>
        <v>0</v>
      </c>
      <c r="I65" s="571">
        <f t="shared" si="16"/>
        <v>0</v>
      </c>
      <c r="J65" s="571">
        <f t="shared" si="16"/>
        <v>0</v>
      </c>
    </row>
    <row r="66" spans="1:10" s="16" customFormat="1">
      <c r="A66" s="143"/>
      <c r="B66" s="312" t="str">
        <f>IF('Input-IS Y4'!B66="","",'Input-IS Y4'!B66)</f>
        <v/>
      </c>
      <c r="C66" s="570"/>
      <c r="D66" s="571" t="str">
        <f t="shared" si="17"/>
        <v/>
      </c>
      <c r="E66" s="571" t="str">
        <f t="shared" si="16"/>
        <v/>
      </c>
      <c r="F66" s="571" t="str">
        <f t="shared" si="16"/>
        <v/>
      </c>
      <c r="G66" s="571" t="str">
        <f t="shared" si="16"/>
        <v/>
      </c>
      <c r="H66" s="571">
        <f t="shared" si="16"/>
        <v>0</v>
      </c>
      <c r="I66" s="571">
        <f t="shared" si="16"/>
        <v>0</v>
      </c>
      <c r="J66" s="571">
        <f t="shared" si="16"/>
        <v>0</v>
      </c>
    </row>
    <row r="67" spans="1:10" s="782" customFormat="1">
      <c r="A67" s="143"/>
      <c r="B67" s="785" t="str">
        <f>IF('Input-IS Y4'!B67="","",'Input-IS Y4'!B67)</f>
        <v/>
      </c>
      <c r="C67" s="793"/>
      <c r="D67" s="794"/>
      <c r="E67" s="794"/>
      <c r="F67" s="794"/>
      <c r="G67" s="794"/>
      <c r="H67" s="794"/>
      <c r="I67" s="794"/>
      <c r="J67" s="794"/>
    </row>
    <row r="68" spans="1:10" s="782" customFormat="1">
      <c r="A68" s="143"/>
      <c r="B68" s="785" t="str">
        <f>IF('Input-IS Y4'!B68="","",'Input-IS Y4'!B68)</f>
        <v/>
      </c>
      <c r="C68" s="793"/>
      <c r="D68" s="794"/>
      <c r="E68" s="794"/>
      <c r="F68" s="794"/>
      <c r="G68" s="794"/>
      <c r="H68" s="794"/>
      <c r="I68" s="794"/>
      <c r="J68" s="794"/>
    </row>
    <row r="69" spans="1:10" s="782" customFormat="1">
      <c r="A69" s="143"/>
      <c r="B69" s="785" t="str">
        <f>IF('Input-IS Y4'!B69="","",'Input-IS Y4'!B69)</f>
        <v/>
      </c>
      <c r="C69" s="793"/>
      <c r="D69" s="794"/>
      <c r="E69" s="794"/>
      <c r="F69" s="794"/>
      <c r="G69" s="794"/>
      <c r="H69" s="794"/>
      <c r="I69" s="794"/>
      <c r="J69" s="794"/>
    </row>
    <row r="70" spans="1:10" s="782" customFormat="1">
      <c r="A70" s="143"/>
      <c r="B70" s="785" t="str">
        <f>IF('Input-IS Y4'!B70="","",'Input-IS Y4'!B70)</f>
        <v/>
      </c>
      <c r="C70" s="793"/>
      <c r="D70" s="794"/>
      <c r="E70" s="794"/>
      <c r="F70" s="794"/>
      <c r="G70" s="794"/>
      <c r="H70" s="794"/>
      <c r="I70" s="794"/>
      <c r="J70" s="794"/>
    </row>
    <row r="71" spans="1:10" s="782" customFormat="1">
      <c r="A71" s="143"/>
      <c r="B71" s="785" t="str">
        <f>IF('Input-IS Y4'!B71="","",'Input-IS Y4'!B71)</f>
        <v/>
      </c>
      <c r="C71" s="793"/>
      <c r="D71" s="794"/>
      <c r="E71" s="794"/>
      <c r="F71" s="794"/>
      <c r="G71" s="794"/>
      <c r="H71" s="794"/>
      <c r="I71" s="794"/>
      <c r="J71" s="794"/>
    </row>
    <row r="72" spans="1:10" s="782" customFormat="1">
      <c r="A72" s="143"/>
      <c r="B72" s="785" t="str">
        <f>IF('Input-IS Y4'!B72="","",'Input-IS Y4'!B72)</f>
        <v/>
      </c>
      <c r="C72" s="793"/>
      <c r="D72" s="794"/>
      <c r="E72" s="794"/>
      <c r="F72" s="794"/>
      <c r="G72" s="794"/>
      <c r="H72" s="794"/>
      <c r="I72" s="794"/>
      <c r="J72" s="794"/>
    </row>
    <row r="73" spans="1:10" s="782" customFormat="1">
      <c r="A73" s="143"/>
      <c r="B73" s="785" t="str">
        <f>IF('Input-IS Y4'!B73="","",'Input-IS Y4'!B73)</f>
        <v/>
      </c>
      <c r="C73" s="793"/>
      <c r="D73" s="794"/>
      <c r="E73" s="794"/>
      <c r="F73" s="794"/>
      <c r="G73" s="794"/>
      <c r="H73" s="794"/>
      <c r="I73" s="794"/>
      <c r="J73" s="794"/>
    </row>
    <row r="74" spans="1:10" s="782" customFormat="1">
      <c r="A74" s="143"/>
      <c r="B74" s="785" t="str">
        <f>IF('Input-IS Y4'!B74="","",'Input-IS Y4'!B74)</f>
        <v/>
      </c>
      <c r="C74" s="793"/>
      <c r="D74" s="794"/>
      <c r="E74" s="794"/>
      <c r="F74" s="794"/>
      <c r="G74" s="794"/>
      <c r="H74" s="794"/>
      <c r="I74" s="794"/>
      <c r="J74" s="794"/>
    </row>
    <row r="75" spans="1:10" s="16" customFormat="1">
      <c r="A75" s="143"/>
      <c r="B75" s="785" t="str">
        <f>IF('Input-IS Y4'!B75="","",'Input-IS Y4'!B75)</f>
        <v/>
      </c>
      <c r="C75" s="570"/>
      <c r="D75" s="571" t="str">
        <f t="shared" si="17"/>
        <v/>
      </c>
      <c r="E75" s="571" t="str">
        <f t="shared" si="16"/>
        <v/>
      </c>
      <c r="F75" s="571" t="str">
        <f t="shared" si="16"/>
        <v/>
      </c>
      <c r="G75" s="571" t="str">
        <f t="shared" si="16"/>
        <v/>
      </c>
      <c r="H75" s="571">
        <f t="shared" si="16"/>
        <v>0</v>
      </c>
      <c r="I75" s="571">
        <f t="shared" si="16"/>
        <v>0</v>
      </c>
      <c r="J75" s="571">
        <f t="shared" si="16"/>
        <v>0</v>
      </c>
    </row>
    <row r="76" spans="1:10" s="16" customFormat="1">
      <c r="A76" s="143"/>
      <c r="B76" s="785" t="str">
        <f>IF('Input-IS Y4'!B76="","",'Input-IS Y4'!B76)</f>
        <v/>
      </c>
      <c r="C76" s="570"/>
      <c r="D76" s="571" t="str">
        <f t="shared" si="17"/>
        <v/>
      </c>
      <c r="E76" s="571" t="str">
        <f t="shared" si="16"/>
        <v/>
      </c>
      <c r="F76" s="571" t="str">
        <f t="shared" si="16"/>
        <v/>
      </c>
      <c r="G76" s="571" t="str">
        <f t="shared" si="16"/>
        <v/>
      </c>
      <c r="H76" s="571">
        <f t="shared" si="16"/>
        <v>0</v>
      </c>
      <c r="I76" s="571">
        <f t="shared" si="16"/>
        <v>0</v>
      </c>
      <c r="J76" s="571">
        <f t="shared" si="16"/>
        <v>0</v>
      </c>
    </row>
    <row r="77" spans="1:10" s="16" customFormat="1">
      <c r="A77" s="143"/>
      <c r="B77" s="785" t="str">
        <f>IF('Input-IS Y4'!B77="","",'Input-IS Y4'!B77)</f>
        <v/>
      </c>
      <c r="C77" s="570"/>
      <c r="D77" s="571" t="str">
        <f t="shared" si="17"/>
        <v/>
      </c>
      <c r="E77" s="571" t="str">
        <f t="shared" si="16"/>
        <v/>
      </c>
      <c r="F77" s="571" t="str">
        <f t="shared" si="16"/>
        <v/>
      </c>
      <c r="G77" s="571" t="str">
        <f t="shared" si="16"/>
        <v/>
      </c>
      <c r="H77" s="571">
        <f t="shared" si="16"/>
        <v>0</v>
      </c>
      <c r="I77" s="571">
        <f t="shared" si="16"/>
        <v>0</v>
      </c>
      <c r="J77" s="571">
        <f t="shared" si="16"/>
        <v>0</v>
      </c>
    </row>
    <row r="78" spans="1:10" s="16" customFormat="1">
      <c r="A78" s="143"/>
      <c r="B78" s="785" t="str">
        <f>IF('Input-IS Y4'!B78="","",'Input-IS Y4'!B78)</f>
        <v/>
      </c>
      <c r="C78" s="570"/>
      <c r="D78" s="571" t="str">
        <f t="shared" si="17"/>
        <v/>
      </c>
      <c r="E78" s="571" t="str">
        <f t="shared" si="16"/>
        <v/>
      </c>
      <c r="F78" s="571" t="str">
        <f t="shared" si="16"/>
        <v/>
      </c>
      <c r="G78" s="571" t="str">
        <f t="shared" si="16"/>
        <v/>
      </c>
      <c r="H78" s="571">
        <f t="shared" si="16"/>
        <v>0</v>
      </c>
      <c r="I78" s="571">
        <f t="shared" si="16"/>
        <v>0</v>
      </c>
      <c r="J78" s="571">
        <f t="shared" si="16"/>
        <v>0</v>
      </c>
    </row>
    <row r="79" spans="1:10" s="16" customFormat="1">
      <c r="A79" s="143"/>
      <c r="B79" s="785" t="str">
        <f>IF('Input-IS Y4'!B79="","",'Input-IS Y4'!B79)</f>
        <v/>
      </c>
      <c r="C79" s="570"/>
      <c r="D79" s="571" t="str">
        <f t="shared" si="17"/>
        <v/>
      </c>
      <c r="E79" s="571" t="str">
        <f t="shared" si="16"/>
        <v/>
      </c>
      <c r="F79" s="571" t="str">
        <f t="shared" si="16"/>
        <v/>
      </c>
      <c r="G79" s="571" t="str">
        <f t="shared" si="16"/>
        <v/>
      </c>
      <c r="H79" s="571">
        <f t="shared" si="16"/>
        <v>0</v>
      </c>
      <c r="I79" s="571">
        <f t="shared" si="16"/>
        <v>0</v>
      </c>
      <c r="J79" s="571">
        <f t="shared" si="16"/>
        <v>0</v>
      </c>
    </row>
    <row r="80" spans="1:10">
      <c r="B80" s="785" t="str">
        <f>IF('Input-IS Y4'!B80="","",'Input-IS Y4'!B80)</f>
        <v/>
      </c>
      <c r="C80" s="570"/>
      <c r="D80" s="571" t="str">
        <f t="shared" si="17"/>
        <v/>
      </c>
      <c r="E80" s="571" t="str">
        <f t="shared" si="16"/>
        <v/>
      </c>
      <c r="F80" s="571" t="str">
        <f t="shared" si="16"/>
        <v/>
      </c>
      <c r="G80" s="571" t="str">
        <f t="shared" si="16"/>
        <v/>
      </c>
      <c r="H80" s="571">
        <f t="shared" si="16"/>
        <v>0</v>
      </c>
      <c r="I80" s="571">
        <f t="shared" si="16"/>
        <v>0</v>
      </c>
      <c r="J80" s="571">
        <f t="shared" si="16"/>
        <v>0</v>
      </c>
    </row>
    <row r="81" spans="1:10">
      <c r="B81" s="209" t="s">
        <v>20</v>
      </c>
      <c r="C81" s="572">
        <f t="shared" ref="C81:J81" si="18">IF(ISERROR(C32+C59),"",(C32+C59))</f>
        <v>0</v>
      </c>
      <c r="D81" s="573">
        <f t="shared" si="18"/>
        <v>0</v>
      </c>
      <c r="E81" s="573">
        <f t="shared" si="18"/>
        <v>0</v>
      </c>
      <c r="F81" s="573">
        <f t="shared" si="18"/>
        <v>0</v>
      </c>
      <c r="G81" s="573">
        <f t="shared" si="18"/>
        <v>0</v>
      </c>
      <c r="H81" s="573">
        <f t="shared" si="18"/>
        <v>0</v>
      </c>
      <c r="I81" s="573">
        <f t="shared" si="18"/>
        <v>0</v>
      </c>
      <c r="J81" s="573">
        <f t="shared" si="18"/>
        <v>0</v>
      </c>
    </row>
    <row r="82" spans="1:10">
      <c r="B82" s="210" t="s">
        <v>18</v>
      </c>
      <c r="C82" s="574"/>
      <c r="D82" s="575"/>
      <c r="E82" s="575"/>
      <c r="F82" s="575"/>
      <c r="G82" s="575"/>
      <c r="H82" s="575"/>
      <c r="I82" s="575"/>
      <c r="J82" s="575"/>
    </row>
    <row r="83" spans="1:10" s="16" customFormat="1">
      <c r="A83" s="143"/>
      <c r="B83" s="333" t="s">
        <v>10</v>
      </c>
      <c r="C83" s="578">
        <f>SUM(C84:C103)</f>
        <v>0</v>
      </c>
      <c r="D83" s="578">
        <f>SUM(D84:D103)</f>
        <v>0</v>
      </c>
      <c r="E83" s="578">
        <f t="shared" ref="E83:J83" si="19">SUM(E84:E103)</f>
        <v>0</v>
      </c>
      <c r="F83" s="578">
        <f t="shared" si="19"/>
        <v>0</v>
      </c>
      <c r="G83" s="578">
        <f t="shared" si="19"/>
        <v>0</v>
      </c>
      <c r="H83" s="578">
        <f t="shared" si="19"/>
        <v>0</v>
      </c>
      <c r="I83" s="578">
        <f t="shared" si="19"/>
        <v>0</v>
      </c>
      <c r="J83" s="578">
        <f t="shared" si="19"/>
        <v>0</v>
      </c>
    </row>
    <row r="84" spans="1:10">
      <c r="B84" s="313" t="str">
        <f>IF('Input-IS Y4'!B84="","",'Input-IS Y4'!B84)</f>
        <v>Conference Participation Fees</v>
      </c>
      <c r="C84" s="568">
        <f t="shared" ref="C84" si="20">SUM(D84:J84)</f>
        <v>0</v>
      </c>
      <c r="D84" s="567"/>
      <c r="E84" s="567"/>
      <c r="F84" s="567"/>
      <c r="G84" s="567"/>
      <c r="H84" s="567"/>
      <c r="I84" s="567"/>
      <c r="J84" s="567"/>
    </row>
    <row r="85" spans="1:10" s="781" customFormat="1">
      <c r="A85" s="143"/>
      <c r="B85" s="786" t="str">
        <f>IF('Input-IS Y4'!B85="","",'Input-IS Y4'!B85)</f>
        <v>Conference sponsors</v>
      </c>
      <c r="C85" s="792">
        <f t="shared" ref="C85:C103" si="21">SUM(D85:J85)</f>
        <v>0</v>
      </c>
      <c r="D85" s="791"/>
      <c r="E85" s="791"/>
      <c r="F85" s="791"/>
      <c r="G85" s="791"/>
      <c r="H85" s="791"/>
      <c r="I85" s="791"/>
      <c r="J85" s="791"/>
    </row>
    <row r="86" spans="1:10" s="781" customFormat="1">
      <c r="A86" s="143"/>
      <c r="B86" s="786" t="str">
        <f>IF('Input-IS Y4'!B86="","",'Input-IS Y4'!B86)</f>
        <v>Sponsorships</v>
      </c>
      <c r="C86" s="792">
        <f t="shared" si="21"/>
        <v>0</v>
      </c>
      <c r="D86" s="791"/>
      <c r="E86" s="791"/>
      <c r="F86" s="791"/>
      <c r="G86" s="791"/>
      <c r="H86" s="791"/>
      <c r="I86" s="791"/>
      <c r="J86" s="791"/>
    </row>
    <row r="87" spans="1:10" s="781" customFormat="1">
      <c r="A87" s="143"/>
      <c r="B87" s="786" t="str">
        <f>IF('Input-IS Y4'!B87="","",'Input-IS Y4'!B87)</f>
        <v>Program service fees</v>
      </c>
      <c r="C87" s="792">
        <f t="shared" si="21"/>
        <v>0</v>
      </c>
      <c r="D87" s="791"/>
      <c r="E87" s="791"/>
      <c r="F87" s="791"/>
      <c r="G87" s="791"/>
      <c r="H87" s="791"/>
      <c r="I87" s="791"/>
      <c r="J87" s="791"/>
    </row>
    <row r="88" spans="1:10" s="781" customFormat="1">
      <c r="A88" s="143"/>
      <c r="B88" s="786" t="str">
        <f>IF('Input-IS Y4'!B88="","",'Input-IS Y4'!B88)</f>
        <v>Other revenue</v>
      </c>
      <c r="C88" s="792">
        <f t="shared" si="21"/>
        <v>0</v>
      </c>
      <c r="D88" s="791"/>
      <c r="E88" s="791"/>
      <c r="F88" s="791"/>
      <c r="G88" s="791"/>
      <c r="H88" s="791"/>
      <c r="I88" s="791"/>
      <c r="J88" s="791"/>
    </row>
    <row r="89" spans="1:10" s="781" customFormat="1">
      <c r="A89" s="143"/>
      <c r="B89" s="786" t="str">
        <f>IF('Input-IS Y4'!B89="","",'Input-IS Y4'!B89)</f>
        <v>Subscriptions</v>
      </c>
      <c r="C89" s="792">
        <f t="shared" si="21"/>
        <v>0</v>
      </c>
      <c r="D89" s="791"/>
      <c r="E89" s="791"/>
      <c r="F89" s="791"/>
      <c r="G89" s="791"/>
      <c r="H89" s="791"/>
      <c r="I89" s="791"/>
      <c r="J89" s="791"/>
    </row>
    <row r="90" spans="1:10" s="781" customFormat="1">
      <c r="A90" s="143"/>
      <c r="B90" s="786" t="str">
        <f>IF('Input-IS Y4'!B90="","",'Input-IS Y4'!B90)</f>
        <v>Royalties</v>
      </c>
      <c r="C90" s="792">
        <f t="shared" si="21"/>
        <v>0</v>
      </c>
      <c r="D90" s="791"/>
      <c r="E90" s="791"/>
      <c r="F90" s="791"/>
      <c r="G90" s="791"/>
      <c r="H90" s="791"/>
      <c r="I90" s="791"/>
      <c r="J90" s="791"/>
    </row>
    <row r="91" spans="1:10" s="781" customFormat="1">
      <c r="A91" s="143"/>
      <c r="B91" s="786" t="str">
        <f>IF('Input-IS Y4'!B91="","",'Input-IS Y4'!B91)</f>
        <v/>
      </c>
      <c r="C91" s="792">
        <f t="shared" si="21"/>
        <v>0</v>
      </c>
      <c r="D91" s="791"/>
      <c r="E91" s="791"/>
      <c r="F91" s="791"/>
      <c r="G91" s="791"/>
      <c r="H91" s="791"/>
      <c r="I91" s="791"/>
      <c r="J91" s="791"/>
    </row>
    <row r="92" spans="1:10" s="781" customFormat="1">
      <c r="A92" s="143"/>
      <c r="B92" s="786" t="str">
        <f>IF('Input-IS Y4'!B92="","",'Input-IS Y4'!B92)</f>
        <v/>
      </c>
      <c r="C92" s="792">
        <f t="shared" si="21"/>
        <v>0</v>
      </c>
      <c r="D92" s="791"/>
      <c r="E92" s="791"/>
      <c r="F92" s="791"/>
      <c r="G92" s="791"/>
      <c r="H92" s="791"/>
      <c r="I92" s="791"/>
      <c r="J92" s="791"/>
    </row>
    <row r="93" spans="1:10" s="781" customFormat="1">
      <c r="A93" s="143"/>
      <c r="B93" s="786" t="str">
        <f>IF('Input-IS Y4'!B93="","",'Input-IS Y4'!B93)</f>
        <v/>
      </c>
      <c r="C93" s="792">
        <f t="shared" si="21"/>
        <v>0</v>
      </c>
      <c r="D93" s="791"/>
      <c r="E93" s="791"/>
      <c r="F93" s="791"/>
      <c r="G93" s="791"/>
      <c r="H93" s="791"/>
      <c r="I93" s="791"/>
      <c r="J93" s="791"/>
    </row>
    <row r="94" spans="1:10">
      <c r="B94" s="786" t="str">
        <f>IF('Input-IS Y4'!B94="","",'Input-IS Y4'!B94)</f>
        <v/>
      </c>
      <c r="C94" s="792">
        <f t="shared" si="21"/>
        <v>0</v>
      </c>
      <c r="D94" s="567"/>
      <c r="E94" s="567"/>
      <c r="F94" s="567"/>
      <c r="G94" s="567"/>
      <c r="H94" s="567"/>
      <c r="I94" s="567"/>
      <c r="J94" s="567"/>
    </row>
    <row r="95" spans="1:10">
      <c r="B95" s="786" t="str">
        <f>IF('Input-IS Y4'!B95="","",'Input-IS Y4'!B95)</f>
        <v/>
      </c>
      <c r="C95" s="792">
        <f t="shared" si="21"/>
        <v>0</v>
      </c>
      <c r="D95" s="567"/>
      <c r="E95" s="567"/>
      <c r="F95" s="567"/>
      <c r="G95" s="567"/>
      <c r="H95" s="567"/>
      <c r="I95" s="567"/>
      <c r="J95" s="567"/>
    </row>
    <row r="96" spans="1:10">
      <c r="B96" s="786" t="str">
        <f>IF('Input-IS Y4'!B96="","",'Input-IS Y4'!B96)</f>
        <v/>
      </c>
      <c r="C96" s="792">
        <f t="shared" si="21"/>
        <v>0</v>
      </c>
      <c r="D96" s="567"/>
      <c r="E96" s="567"/>
      <c r="F96" s="567"/>
      <c r="G96" s="567"/>
      <c r="H96" s="567"/>
      <c r="I96" s="567"/>
      <c r="J96" s="567"/>
    </row>
    <row r="97" spans="1:10">
      <c r="B97" s="786" t="str">
        <f>IF('Input-IS Y4'!B97="","",'Input-IS Y4'!B97)</f>
        <v/>
      </c>
      <c r="C97" s="792">
        <f t="shared" si="21"/>
        <v>0</v>
      </c>
      <c r="D97" s="567"/>
      <c r="E97" s="567"/>
      <c r="F97" s="567"/>
      <c r="G97" s="567"/>
      <c r="H97" s="567"/>
      <c r="I97" s="567"/>
      <c r="J97" s="567"/>
    </row>
    <row r="98" spans="1:10">
      <c r="B98" s="786" t="str">
        <f>IF('Input-IS Y4'!B98="","",'Input-IS Y4'!B98)</f>
        <v/>
      </c>
      <c r="C98" s="792">
        <f t="shared" si="21"/>
        <v>0</v>
      </c>
      <c r="D98" s="567"/>
      <c r="E98" s="567"/>
      <c r="F98" s="567"/>
      <c r="G98" s="567"/>
      <c r="H98" s="567"/>
      <c r="I98" s="567"/>
      <c r="J98" s="567"/>
    </row>
    <row r="99" spans="1:10">
      <c r="B99" s="786" t="str">
        <f>IF('Input-IS Y4'!B99="","",'Input-IS Y4'!B99)</f>
        <v/>
      </c>
      <c r="C99" s="792">
        <f t="shared" si="21"/>
        <v>0</v>
      </c>
      <c r="D99" s="567"/>
      <c r="E99" s="567"/>
      <c r="F99" s="567"/>
      <c r="G99" s="567"/>
      <c r="H99" s="567"/>
      <c r="I99" s="567"/>
      <c r="J99" s="567"/>
    </row>
    <row r="100" spans="1:10">
      <c r="B100" s="786" t="str">
        <f>IF('Input-IS Y4'!B100="","",'Input-IS Y4'!B100)</f>
        <v/>
      </c>
      <c r="C100" s="792">
        <f t="shared" si="21"/>
        <v>0</v>
      </c>
      <c r="D100" s="567"/>
      <c r="E100" s="567"/>
      <c r="F100" s="567"/>
      <c r="G100" s="567"/>
      <c r="H100" s="567"/>
      <c r="I100" s="567"/>
      <c r="J100" s="567"/>
    </row>
    <row r="101" spans="1:10">
      <c r="B101" s="786" t="str">
        <f>IF('Input-IS Y4'!B101="","",'Input-IS Y4'!B101)</f>
        <v/>
      </c>
      <c r="C101" s="792">
        <f t="shared" si="21"/>
        <v>0</v>
      </c>
      <c r="D101" s="567"/>
      <c r="E101" s="567"/>
      <c r="F101" s="567"/>
      <c r="G101" s="567"/>
      <c r="H101" s="567"/>
      <c r="I101" s="567"/>
      <c r="J101" s="567"/>
    </row>
    <row r="102" spans="1:10">
      <c r="B102" s="786" t="str">
        <f>IF('Input-IS Y4'!B102="","",'Input-IS Y4'!B102)</f>
        <v/>
      </c>
      <c r="C102" s="792">
        <f t="shared" si="21"/>
        <v>0</v>
      </c>
      <c r="D102" s="567"/>
      <c r="E102" s="567"/>
      <c r="F102" s="567"/>
      <c r="G102" s="567"/>
      <c r="H102" s="567"/>
      <c r="I102" s="567"/>
      <c r="J102" s="567"/>
    </row>
    <row r="103" spans="1:10">
      <c r="B103" s="786" t="str">
        <f>IF('Input-IS Y4'!B103="","",'Input-IS Y4'!B103)</f>
        <v/>
      </c>
      <c r="C103" s="792">
        <f t="shared" si="21"/>
        <v>0</v>
      </c>
      <c r="D103" s="567"/>
      <c r="E103" s="567"/>
      <c r="F103" s="567"/>
      <c r="G103" s="567"/>
      <c r="H103" s="567"/>
      <c r="I103" s="567"/>
      <c r="J103" s="567"/>
    </row>
    <row r="104" spans="1:10" s="19" customFormat="1">
      <c r="A104" s="143"/>
      <c r="B104" s="410" t="s">
        <v>11</v>
      </c>
      <c r="C104" s="578">
        <f t="shared" ref="C104:J104" si="22">C105+C118+C127+C138</f>
        <v>0</v>
      </c>
      <c r="D104" s="578">
        <f t="shared" si="22"/>
        <v>0</v>
      </c>
      <c r="E104" s="578">
        <f t="shared" si="22"/>
        <v>0</v>
      </c>
      <c r="F104" s="578">
        <f t="shared" si="22"/>
        <v>0</v>
      </c>
      <c r="G104" s="578">
        <f t="shared" si="22"/>
        <v>0</v>
      </c>
      <c r="H104" s="578">
        <f t="shared" si="22"/>
        <v>0</v>
      </c>
      <c r="I104" s="578">
        <f t="shared" si="22"/>
        <v>0</v>
      </c>
      <c r="J104" s="578">
        <f t="shared" si="22"/>
        <v>0</v>
      </c>
    </row>
    <row r="105" spans="1:10">
      <c r="B105" s="409" t="str">
        <f>IF(Setup!C16="","",Setup!C16)</f>
        <v>Membership</v>
      </c>
      <c r="C105" s="579">
        <f t="shared" ref="C105:J105" si="23">SUM(C106:C117)</f>
        <v>0</v>
      </c>
      <c r="D105" s="579">
        <f t="shared" si="23"/>
        <v>0</v>
      </c>
      <c r="E105" s="579">
        <f t="shared" si="23"/>
        <v>0</v>
      </c>
      <c r="F105" s="579">
        <f t="shared" si="23"/>
        <v>0</v>
      </c>
      <c r="G105" s="579">
        <f t="shared" si="23"/>
        <v>0</v>
      </c>
      <c r="H105" s="579">
        <f t="shared" si="23"/>
        <v>0</v>
      </c>
      <c r="I105" s="579">
        <f t="shared" si="23"/>
        <v>0</v>
      </c>
      <c r="J105" s="579">
        <f t="shared" si="23"/>
        <v>0</v>
      </c>
    </row>
    <row r="106" spans="1:10">
      <c r="B106" s="398" t="str">
        <f>IF('Input-IS Y4'!B106="","",'Input-IS Y4'!B106)</f>
        <v>Dues</v>
      </c>
      <c r="C106" s="567"/>
      <c r="D106" s="571" t="str">
        <f>IF(ISERROR(D$10*$C106),"",(D$10*$C106))</f>
        <v/>
      </c>
      <c r="E106" s="571" t="str">
        <f t="shared" ref="E106:J117" si="24">IF(ISERROR(E$10*$C106),"",(E$10*$C106))</f>
        <v/>
      </c>
      <c r="F106" s="571" t="str">
        <f t="shared" si="24"/>
        <v/>
      </c>
      <c r="G106" s="571" t="str">
        <f t="shared" si="24"/>
        <v/>
      </c>
      <c r="H106" s="571">
        <f t="shared" si="24"/>
        <v>0</v>
      </c>
      <c r="I106" s="571">
        <f t="shared" si="24"/>
        <v>0</v>
      </c>
      <c r="J106" s="571">
        <f t="shared" si="24"/>
        <v>0</v>
      </c>
    </row>
    <row r="107" spans="1:10" s="781" customFormat="1">
      <c r="A107" s="143"/>
      <c r="B107" s="787" t="str">
        <f>IF('Input-IS Y4'!B107="","",'Input-IS Y4'!B107)</f>
        <v>Sponsorships</v>
      </c>
      <c r="C107" s="791"/>
      <c r="D107" s="794" t="str">
        <f t="shared" ref="D107:D117" si="25">IF(ISERROR(D$10*$C107),"",(D$10*$C107))</f>
        <v/>
      </c>
      <c r="E107" s="794" t="str">
        <f t="shared" si="24"/>
        <v/>
      </c>
      <c r="F107" s="794" t="str">
        <f t="shared" si="24"/>
        <v/>
      </c>
      <c r="G107" s="794" t="str">
        <f t="shared" si="24"/>
        <v/>
      </c>
      <c r="H107" s="794">
        <f t="shared" si="24"/>
        <v>0</v>
      </c>
      <c r="I107" s="794">
        <f t="shared" si="24"/>
        <v>0</v>
      </c>
      <c r="J107" s="794">
        <f t="shared" si="24"/>
        <v>0</v>
      </c>
    </row>
    <row r="108" spans="1:10" s="781" customFormat="1">
      <c r="A108" s="143"/>
      <c r="B108" s="787" t="str">
        <f>IF('Input-IS Y4'!B108="","",'Input-IS Y4'!B108)</f>
        <v/>
      </c>
      <c r="C108" s="791"/>
      <c r="D108" s="794" t="str">
        <f t="shared" si="25"/>
        <v/>
      </c>
      <c r="E108" s="794" t="str">
        <f t="shared" si="24"/>
        <v/>
      </c>
      <c r="F108" s="794" t="str">
        <f t="shared" si="24"/>
        <v/>
      </c>
      <c r="G108" s="794" t="str">
        <f t="shared" si="24"/>
        <v/>
      </c>
      <c r="H108" s="794">
        <f t="shared" si="24"/>
        <v>0</v>
      </c>
      <c r="I108" s="794">
        <f t="shared" si="24"/>
        <v>0</v>
      </c>
      <c r="J108" s="794">
        <f t="shared" si="24"/>
        <v>0</v>
      </c>
    </row>
    <row r="109" spans="1:10" s="781" customFormat="1">
      <c r="A109" s="143"/>
      <c r="B109" s="787" t="str">
        <f>IF('Input-IS Y4'!B109="","",'Input-IS Y4'!B109)</f>
        <v/>
      </c>
      <c r="C109" s="791"/>
      <c r="D109" s="794" t="str">
        <f t="shared" si="25"/>
        <v/>
      </c>
      <c r="E109" s="794" t="str">
        <f t="shared" si="24"/>
        <v/>
      </c>
      <c r="F109" s="794" t="str">
        <f t="shared" si="24"/>
        <v/>
      </c>
      <c r="G109" s="794" t="str">
        <f t="shared" si="24"/>
        <v/>
      </c>
      <c r="H109" s="794">
        <f t="shared" si="24"/>
        <v>0</v>
      </c>
      <c r="I109" s="794">
        <f t="shared" si="24"/>
        <v>0</v>
      </c>
      <c r="J109" s="794">
        <f t="shared" si="24"/>
        <v>0</v>
      </c>
    </row>
    <row r="110" spans="1:10" s="781" customFormat="1">
      <c r="A110" s="143"/>
      <c r="B110" s="787" t="str">
        <f>IF('Input-IS Y4'!B110="","",'Input-IS Y4'!B110)</f>
        <v/>
      </c>
      <c r="C110" s="791"/>
      <c r="D110" s="794" t="str">
        <f t="shared" si="25"/>
        <v/>
      </c>
      <c r="E110" s="794" t="str">
        <f t="shared" si="24"/>
        <v/>
      </c>
      <c r="F110" s="794" t="str">
        <f t="shared" si="24"/>
        <v/>
      </c>
      <c r="G110" s="794" t="str">
        <f t="shared" si="24"/>
        <v/>
      </c>
      <c r="H110" s="794">
        <f t="shared" si="24"/>
        <v>0</v>
      </c>
      <c r="I110" s="794">
        <f t="shared" si="24"/>
        <v>0</v>
      </c>
      <c r="J110" s="794">
        <f t="shared" si="24"/>
        <v>0</v>
      </c>
    </row>
    <row r="111" spans="1:10" s="781" customFormat="1">
      <c r="A111" s="143"/>
      <c r="B111" s="787" t="str">
        <f>IF('Input-IS Y4'!B111="","",'Input-IS Y4'!B111)</f>
        <v/>
      </c>
      <c r="C111" s="791"/>
      <c r="D111" s="794" t="str">
        <f t="shared" si="25"/>
        <v/>
      </c>
      <c r="E111" s="794" t="str">
        <f t="shared" si="24"/>
        <v/>
      </c>
      <c r="F111" s="794" t="str">
        <f t="shared" si="24"/>
        <v/>
      </c>
      <c r="G111" s="794" t="str">
        <f t="shared" si="24"/>
        <v/>
      </c>
      <c r="H111" s="794">
        <f t="shared" si="24"/>
        <v>0</v>
      </c>
      <c r="I111" s="794">
        <f t="shared" si="24"/>
        <v>0</v>
      </c>
      <c r="J111" s="794">
        <f t="shared" si="24"/>
        <v>0</v>
      </c>
    </row>
    <row r="112" spans="1:10" s="781" customFormat="1">
      <c r="A112" s="143"/>
      <c r="B112" s="787" t="str">
        <f>IF('Input-IS Y4'!B112="","",'Input-IS Y4'!B112)</f>
        <v/>
      </c>
      <c r="C112" s="791"/>
      <c r="D112" s="794" t="str">
        <f t="shared" si="25"/>
        <v/>
      </c>
      <c r="E112" s="794" t="str">
        <f t="shared" si="24"/>
        <v/>
      </c>
      <c r="F112" s="794" t="str">
        <f t="shared" si="24"/>
        <v/>
      </c>
      <c r="G112" s="794" t="str">
        <f t="shared" si="24"/>
        <v/>
      </c>
      <c r="H112" s="794">
        <f t="shared" si="24"/>
        <v>0</v>
      </c>
      <c r="I112" s="794">
        <f t="shared" si="24"/>
        <v>0</v>
      </c>
      <c r="J112" s="794">
        <f t="shared" si="24"/>
        <v>0</v>
      </c>
    </row>
    <row r="113" spans="1:10" s="781" customFormat="1">
      <c r="A113" s="143"/>
      <c r="B113" s="787" t="str">
        <f>IF('Input-IS Y4'!B113="","",'Input-IS Y4'!B113)</f>
        <v/>
      </c>
      <c r="C113" s="791"/>
      <c r="D113" s="794" t="str">
        <f t="shared" si="25"/>
        <v/>
      </c>
      <c r="E113" s="794" t="str">
        <f t="shared" si="24"/>
        <v/>
      </c>
      <c r="F113" s="794" t="str">
        <f t="shared" si="24"/>
        <v/>
      </c>
      <c r="G113" s="794" t="str">
        <f t="shared" si="24"/>
        <v/>
      </c>
      <c r="H113" s="794">
        <f t="shared" si="24"/>
        <v>0</v>
      </c>
      <c r="I113" s="794">
        <f t="shared" si="24"/>
        <v>0</v>
      </c>
      <c r="J113" s="794">
        <f t="shared" si="24"/>
        <v>0</v>
      </c>
    </row>
    <row r="114" spans="1:10" s="781" customFormat="1">
      <c r="A114" s="143"/>
      <c r="B114" s="787" t="str">
        <f>IF('Input-IS Y4'!B114="","",'Input-IS Y4'!B114)</f>
        <v/>
      </c>
      <c r="C114" s="791"/>
      <c r="D114" s="794" t="str">
        <f t="shared" si="25"/>
        <v/>
      </c>
      <c r="E114" s="794" t="str">
        <f t="shared" si="24"/>
        <v/>
      </c>
      <c r="F114" s="794" t="str">
        <f t="shared" si="24"/>
        <v/>
      </c>
      <c r="G114" s="794" t="str">
        <f t="shared" si="24"/>
        <v/>
      </c>
      <c r="H114" s="794">
        <f t="shared" si="24"/>
        <v>0</v>
      </c>
      <c r="I114" s="794">
        <f t="shared" si="24"/>
        <v>0</v>
      </c>
      <c r="J114" s="794">
        <f t="shared" si="24"/>
        <v>0</v>
      </c>
    </row>
    <row r="115" spans="1:10" s="781" customFormat="1">
      <c r="A115" s="143"/>
      <c r="B115" s="787" t="str">
        <f>IF('Input-IS Y4'!B115="","",'Input-IS Y4'!B115)</f>
        <v/>
      </c>
      <c r="C115" s="791"/>
      <c r="D115" s="794" t="str">
        <f t="shared" si="25"/>
        <v/>
      </c>
      <c r="E115" s="794" t="str">
        <f t="shared" si="24"/>
        <v/>
      </c>
      <c r="F115" s="794" t="str">
        <f t="shared" si="24"/>
        <v/>
      </c>
      <c r="G115" s="794" t="str">
        <f t="shared" si="24"/>
        <v/>
      </c>
      <c r="H115" s="794">
        <f t="shared" si="24"/>
        <v>0</v>
      </c>
      <c r="I115" s="794">
        <f t="shared" si="24"/>
        <v>0</v>
      </c>
      <c r="J115" s="794">
        <f t="shared" si="24"/>
        <v>0</v>
      </c>
    </row>
    <row r="116" spans="1:10" s="781" customFormat="1">
      <c r="A116" s="143"/>
      <c r="B116" s="787" t="str">
        <f>IF('Input-IS Y4'!B116="","",'Input-IS Y4'!B116)</f>
        <v/>
      </c>
      <c r="C116" s="791"/>
      <c r="D116" s="794" t="str">
        <f t="shared" si="25"/>
        <v/>
      </c>
      <c r="E116" s="794" t="str">
        <f t="shared" si="24"/>
        <v/>
      </c>
      <c r="F116" s="794" t="str">
        <f t="shared" si="24"/>
        <v/>
      </c>
      <c r="G116" s="794" t="str">
        <f t="shared" si="24"/>
        <v/>
      </c>
      <c r="H116" s="794">
        <f t="shared" si="24"/>
        <v>0</v>
      </c>
      <c r="I116" s="794">
        <f t="shared" si="24"/>
        <v>0</v>
      </c>
      <c r="J116" s="794">
        <f t="shared" si="24"/>
        <v>0</v>
      </c>
    </row>
    <row r="117" spans="1:10">
      <c r="B117" s="787" t="str">
        <f>IF('Input-IS Y4'!B117="","",'Input-IS Y4'!B117)</f>
        <v/>
      </c>
      <c r="C117" s="791"/>
      <c r="D117" s="794" t="str">
        <f t="shared" si="25"/>
        <v/>
      </c>
      <c r="E117" s="794" t="str">
        <f t="shared" si="24"/>
        <v/>
      </c>
      <c r="F117" s="794" t="str">
        <f t="shared" si="24"/>
        <v/>
      </c>
      <c r="G117" s="794" t="str">
        <f t="shared" si="24"/>
        <v/>
      </c>
      <c r="H117" s="794">
        <f t="shared" si="24"/>
        <v>0</v>
      </c>
      <c r="I117" s="794">
        <f t="shared" si="24"/>
        <v>0</v>
      </c>
      <c r="J117" s="794">
        <f t="shared" si="24"/>
        <v>0</v>
      </c>
    </row>
    <row r="118" spans="1:10">
      <c r="B118" s="409" t="str">
        <f>IF(Setup!C17="","",Setup!C17)</f>
        <v>Interest/Investment Income</v>
      </c>
      <c r="C118" s="579">
        <f>SUM(C119:C126)</f>
        <v>0</v>
      </c>
      <c r="D118" s="579">
        <f t="shared" ref="D118:J118" si="26">SUM(D119:D126)</f>
        <v>0</v>
      </c>
      <c r="E118" s="579">
        <f t="shared" si="26"/>
        <v>0</v>
      </c>
      <c r="F118" s="579">
        <f t="shared" si="26"/>
        <v>0</v>
      </c>
      <c r="G118" s="579">
        <f t="shared" si="26"/>
        <v>0</v>
      </c>
      <c r="H118" s="579">
        <f t="shared" si="26"/>
        <v>0</v>
      </c>
      <c r="I118" s="579">
        <f t="shared" si="26"/>
        <v>0</v>
      </c>
      <c r="J118" s="579">
        <f t="shared" si="26"/>
        <v>0</v>
      </c>
    </row>
    <row r="119" spans="1:10">
      <c r="B119" s="398" t="str">
        <f>IF('Input-IS Y4'!B119="","",'Input-IS Y4'!B119)</f>
        <v xml:space="preserve">Interest   </v>
      </c>
      <c r="C119" s="567"/>
      <c r="D119" s="571" t="str">
        <f>IF(ISERROR(D$10*$C119),"",(D$10*$C119))</f>
        <v/>
      </c>
      <c r="E119" s="571" t="str">
        <f t="shared" ref="E119:J126" si="27">IF(ISERROR(E$10*$C119),"",(E$10*$C119))</f>
        <v/>
      </c>
      <c r="F119" s="571" t="str">
        <f t="shared" si="27"/>
        <v/>
      </c>
      <c r="G119" s="571" t="str">
        <f t="shared" si="27"/>
        <v/>
      </c>
      <c r="H119" s="571">
        <f t="shared" si="27"/>
        <v>0</v>
      </c>
      <c r="I119" s="571">
        <f t="shared" si="27"/>
        <v>0</v>
      </c>
      <c r="J119" s="571">
        <f t="shared" si="27"/>
        <v>0</v>
      </c>
    </row>
    <row r="120" spans="1:10" s="781" customFormat="1">
      <c r="A120" s="143"/>
      <c r="B120" s="787" t="str">
        <f>IF('Input-IS Y4'!B120="","",'Input-IS Y4'!B120)</f>
        <v>Dividends</v>
      </c>
      <c r="C120" s="791"/>
      <c r="D120" s="794" t="str">
        <f t="shared" ref="D120:D126" si="28">IF(ISERROR(D$10*$C120),"",(D$10*$C120))</f>
        <v/>
      </c>
      <c r="E120" s="794" t="str">
        <f t="shared" si="27"/>
        <v/>
      </c>
      <c r="F120" s="794" t="str">
        <f t="shared" si="27"/>
        <v/>
      </c>
      <c r="G120" s="794" t="str">
        <f t="shared" si="27"/>
        <v/>
      </c>
      <c r="H120" s="794">
        <f t="shared" si="27"/>
        <v>0</v>
      </c>
      <c r="I120" s="794">
        <f t="shared" si="27"/>
        <v>0</v>
      </c>
      <c r="J120" s="794">
        <f t="shared" si="27"/>
        <v>0</v>
      </c>
    </row>
    <row r="121" spans="1:10" s="781" customFormat="1">
      <c r="A121" s="143"/>
      <c r="B121" s="787" t="str">
        <f>IF('Input-IS Y4'!B121="","",'Input-IS Y4'!B121)</f>
        <v/>
      </c>
      <c r="C121" s="791"/>
      <c r="D121" s="794" t="str">
        <f t="shared" si="28"/>
        <v/>
      </c>
      <c r="E121" s="794" t="str">
        <f t="shared" si="27"/>
        <v/>
      </c>
      <c r="F121" s="794" t="str">
        <f t="shared" si="27"/>
        <v/>
      </c>
      <c r="G121" s="794" t="str">
        <f t="shared" si="27"/>
        <v/>
      </c>
      <c r="H121" s="794">
        <f t="shared" si="27"/>
        <v>0</v>
      </c>
      <c r="I121" s="794">
        <f t="shared" si="27"/>
        <v>0</v>
      </c>
      <c r="J121" s="794">
        <f t="shared" si="27"/>
        <v>0</v>
      </c>
    </row>
    <row r="122" spans="1:10" s="781" customFormat="1">
      <c r="A122" s="143"/>
      <c r="B122" s="787" t="str">
        <f>IF('Input-IS Y4'!B122="","",'Input-IS Y4'!B122)</f>
        <v/>
      </c>
      <c r="C122" s="791"/>
      <c r="D122" s="794" t="str">
        <f t="shared" si="28"/>
        <v/>
      </c>
      <c r="E122" s="794" t="str">
        <f t="shared" si="27"/>
        <v/>
      </c>
      <c r="F122" s="794" t="str">
        <f t="shared" si="27"/>
        <v/>
      </c>
      <c r="G122" s="794" t="str">
        <f t="shared" si="27"/>
        <v/>
      </c>
      <c r="H122" s="794">
        <f t="shared" si="27"/>
        <v>0</v>
      </c>
      <c r="I122" s="794">
        <f t="shared" si="27"/>
        <v>0</v>
      </c>
      <c r="J122" s="794">
        <f t="shared" si="27"/>
        <v>0</v>
      </c>
    </row>
    <row r="123" spans="1:10" s="781" customFormat="1">
      <c r="A123" s="143"/>
      <c r="B123" s="787" t="str">
        <f>IF('Input-IS Y4'!B123="","",'Input-IS Y4'!B123)</f>
        <v/>
      </c>
      <c r="C123" s="791"/>
      <c r="D123" s="794" t="str">
        <f t="shared" si="28"/>
        <v/>
      </c>
      <c r="E123" s="794" t="str">
        <f t="shared" si="27"/>
        <v/>
      </c>
      <c r="F123" s="794" t="str">
        <f t="shared" si="27"/>
        <v/>
      </c>
      <c r="G123" s="794" t="str">
        <f t="shared" si="27"/>
        <v/>
      </c>
      <c r="H123" s="794">
        <f t="shared" si="27"/>
        <v>0</v>
      </c>
      <c r="I123" s="794">
        <f t="shared" si="27"/>
        <v>0</v>
      </c>
      <c r="J123" s="794">
        <f t="shared" si="27"/>
        <v>0</v>
      </c>
    </row>
    <row r="124" spans="1:10" s="781" customFormat="1">
      <c r="A124" s="143"/>
      <c r="B124" s="787" t="str">
        <f>IF('Input-IS Y4'!B124="","",'Input-IS Y4'!B124)</f>
        <v/>
      </c>
      <c r="C124" s="791"/>
      <c r="D124" s="794" t="str">
        <f t="shared" si="28"/>
        <v/>
      </c>
      <c r="E124" s="794" t="str">
        <f t="shared" si="27"/>
        <v/>
      </c>
      <c r="F124" s="794" t="str">
        <f t="shared" si="27"/>
        <v/>
      </c>
      <c r="G124" s="794" t="str">
        <f t="shared" si="27"/>
        <v/>
      </c>
      <c r="H124" s="794">
        <f t="shared" si="27"/>
        <v>0</v>
      </c>
      <c r="I124" s="794">
        <f t="shared" si="27"/>
        <v>0</v>
      </c>
      <c r="J124" s="794">
        <f t="shared" si="27"/>
        <v>0</v>
      </c>
    </row>
    <row r="125" spans="1:10" s="781" customFormat="1">
      <c r="A125" s="143"/>
      <c r="B125" s="787" t="str">
        <f>IF('Input-IS Y4'!B125="","",'Input-IS Y4'!B125)</f>
        <v/>
      </c>
      <c r="C125" s="791"/>
      <c r="D125" s="794" t="str">
        <f t="shared" si="28"/>
        <v/>
      </c>
      <c r="E125" s="794" t="str">
        <f t="shared" si="27"/>
        <v/>
      </c>
      <c r="F125" s="794" t="str">
        <f t="shared" si="27"/>
        <v/>
      </c>
      <c r="G125" s="794" t="str">
        <f t="shared" si="27"/>
        <v/>
      </c>
      <c r="H125" s="794">
        <f t="shared" si="27"/>
        <v>0</v>
      </c>
      <c r="I125" s="794">
        <f t="shared" si="27"/>
        <v>0</v>
      </c>
      <c r="J125" s="794">
        <f t="shared" si="27"/>
        <v>0</v>
      </c>
    </row>
    <row r="126" spans="1:10">
      <c r="B126" s="787" t="str">
        <f>IF('Input-IS Y4'!B126="","",'Input-IS Y4'!B126)</f>
        <v/>
      </c>
      <c r="C126" s="791"/>
      <c r="D126" s="794" t="str">
        <f t="shared" si="28"/>
        <v/>
      </c>
      <c r="E126" s="794" t="str">
        <f t="shared" si="27"/>
        <v/>
      </c>
      <c r="F126" s="794" t="str">
        <f t="shared" si="27"/>
        <v/>
      </c>
      <c r="G126" s="794" t="str">
        <f t="shared" si="27"/>
        <v/>
      </c>
      <c r="H126" s="794">
        <f t="shared" si="27"/>
        <v>0</v>
      </c>
      <c r="I126" s="794">
        <f t="shared" si="27"/>
        <v>0</v>
      </c>
      <c r="J126" s="794">
        <f t="shared" si="27"/>
        <v>0</v>
      </c>
    </row>
    <row r="127" spans="1:10">
      <c r="B127" s="408" t="str">
        <f>IF(Setup!C18="","",Setup!C18)</f>
        <v/>
      </c>
      <c r="C127" s="579">
        <f>SUM(C128:C137)</f>
        <v>0</v>
      </c>
      <c r="D127" s="579">
        <f t="shared" ref="D127:J127" si="29">SUM(D128:D137)</f>
        <v>0</v>
      </c>
      <c r="E127" s="579">
        <f t="shared" si="29"/>
        <v>0</v>
      </c>
      <c r="F127" s="579">
        <f t="shared" si="29"/>
        <v>0</v>
      </c>
      <c r="G127" s="579">
        <f t="shared" si="29"/>
        <v>0</v>
      </c>
      <c r="H127" s="579">
        <f t="shared" si="29"/>
        <v>0</v>
      </c>
      <c r="I127" s="579">
        <f t="shared" si="29"/>
        <v>0</v>
      </c>
      <c r="J127" s="579">
        <f t="shared" si="29"/>
        <v>0</v>
      </c>
    </row>
    <row r="128" spans="1:10">
      <c r="B128" s="398" t="str">
        <f>IF('Input-IS Y4'!B128="","",'Input-IS Y4'!B128)</f>
        <v/>
      </c>
      <c r="C128" s="567"/>
      <c r="D128" s="571" t="str">
        <f>IF(ISERROR(D$10*$C128),"",(D$10*$C128))</f>
        <v/>
      </c>
      <c r="E128" s="571" t="str">
        <f t="shared" ref="E128:J137" si="30">IF(ISERROR(E$10*$C128),"",(E$10*$C128))</f>
        <v/>
      </c>
      <c r="F128" s="571" t="str">
        <f t="shared" si="30"/>
        <v/>
      </c>
      <c r="G128" s="571" t="str">
        <f t="shared" si="30"/>
        <v/>
      </c>
      <c r="H128" s="571">
        <f t="shared" si="30"/>
        <v>0</v>
      </c>
      <c r="I128" s="571">
        <f t="shared" si="30"/>
        <v>0</v>
      </c>
      <c r="J128" s="571">
        <f t="shared" si="30"/>
        <v>0</v>
      </c>
    </row>
    <row r="129" spans="1:10" s="781" customFormat="1">
      <c r="A129" s="143"/>
      <c r="B129" s="787" t="str">
        <f>IF('Input-IS Y4'!B129="","",'Input-IS Y4'!B129)</f>
        <v/>
      </c>
      <c r="C129" s="791"/>
      <c r="D129" s="794" t="str">
        <f t="shared" ref="D129:D137" si="31">IF(ISERROR(D$10*$C129),"",(D$10*$C129))</f>
        <v/>
      </c>
      <c r="E129" s="794" t="str">
        <f t="shared" si="30"/>
        <v/>
      </c>
      <c r="F129" s="794" t="str">
        <f t="shared" si="30"/>
        <v/>
      </c>
      <c r="G129" s="794" t="str">
        <f t="shared" si="30"/>
        <v/>
      </c>
      <c r="H129" s="794">
        <f t="shared" si="30"/>
        <v>0</v>
      </c>
      <c r="I129" s="794">
        <f t="shared" si="30"/>
        <v>0</v>
      </c>
      <c r="J129" s="794">
        <f t="shared" si="30"/>
        <v>0</v>
      </c>
    </row>
    <row r="130" spans="1:10" s="781" customFormat="1">
      <c r="A130" s="143"/>
      <c r="B130" s="787" t="str">
        <f>IF('Input-IS Y4'!B130="","",'Input-IS Y4'!B130)</f>
        <v/>
      </c>
      <c r="C130" s="791"/>
      <c r="D130" s="794" t="str">
        <f t="shared" si="31"/>
        <v/>
      </c>
      <c r="E130" s="794" t="str">
        <f t="shared" si="30"/>
        <v/>
      </c>
      <c r="F130" s="794" t="str">
        <f t="shared" si="30"/>
        <v/>
      </c>
      <c r="G130" s="794" t="str">
        <f t="shared" si="30"/>
        <v/>
      </c>
      <c r="H130" s="794">
        <f t="shared" si="30"/>
        <v>0</v>
      </c>
      <c r="I130" s="794">
        <f t="shared" si="30"/>
        <v>0</v>
      </c>
      <c r="J130" s="794">
        <f t="shared" si="30"/>
        <v>0</v>
      </c>
    </row>
    <row r="131" spans="1:10" s="781" customFormat="1">
      <c r="A131" s="143"/>
      <c r="B131" s="787" t="str">
        <f>IF('Input-IS Y4'!B131="","",'Input-IS Y4'!B131)</f>
        <v/>
      </c>
      <c r="C131" s="791"/>
      <c r="D131" s="794" t="str">
        <f t="shared" si="31"/>
        <v/>
      </c>
      <c r="E131" s="794" t="str">
        <f t="shared" si="30"/>
        <v/>
      </c>
      <c r="F131" s="794" t="str">
        <f t="shared" si="30"/>
        <v/>
      </c>
      <c r="G131" s="794" t="str">
        <f t="shared" si="30"/>
        <v/>
      </c>
      <c r="H131" s="794">
        <f t="shared" si="30"/>
        <v>0</v>
      </c>
      <c r="I131" s="794">
        <f t="shared" si="30"/>
        <v>0</v>
      </c>
      <c r="J131" s="794">
        <f t="shared" si="30"/>
        <v>0</v>
      </c>
    </row>
    <row r="132" spans="1:10" s="781" customFormat="1">
      <c r="A132" s="143"/>
      <c r="B132" s="787" t="str">
        <f>IF('Input-IS Y4'!B132="","",'Input-IS Y4'!B132)</f>
        <v/>
      </c>
      <c r="C132" s="791"/>
      <c r="D132" s="794" t="str">
        <f t="shared" si="31"/>
        <v/>
      </c>
      <c r="E132" s="794" t="str">
        <f t="shared" si="30"/>
        <v/>
      </c>
      <c r="F132" s="794" t="str">
        <f t="shared" si="30"/>
        <v/>
      </c>
      <c r="G132" s="794" t="str">
        <f t="shared" si="30"/>
        <v/>
      </c>
      <c r="H132" s="794">
        <f t="shared" si="30"/>
        <v>0</v>
      </c>
      <c r="I132" s="794">
        <f t="shared" si="30"/>
        <v>0</v>
      </c>
      <c r="J132" s="794">
        <f t="shared" si="30"/>
        <v>0</v>
      </c>
    </row>
    <row r="133" spans="1:10" s="781" customFormat="1">
      <c r="A133" s="143"/>
      <c r="B133" s="787" t="str">
        <f>IF('Input-IS Y4'!B133="","",'Input-IS Y4'!B133)</f>
        <v/>
      </c>
      <c r="C133" s="791"/>
      <c r="D133" s="794" t="str">
        <f t="shared" si="31"/>
        <v/>
      </c>
      <c r="E133" s="794" t="str">
        <f t="shared" si="30"/>
        <v/>
      </c>
      <c r="F133" s="794" t="str">
        <f t="shared" si="30"/>
        <v/>
      </c>
      <c r="G133" s="794" t="str">
        <f t="shared" si="30"/>
        <v/>
      </c>
      <c r="H133" s="794">
        <f t="shared" si="30"/>
        <v>0</v>
      </c>
      <c r="I133" s="794">
        <f t="shared" si="30"/>
        <v>0</v>
      </c>
      <c r="J133" s="794">
        <f t="shared" si="30"/>
        <v>0</v>
      </c>
    </row>
    <row r="134" spans="1:10" s="781" customFormat="1">
      <c r="A134" s="143"/>
      <c r="B134" s="787" t="str">
        <f>IF('Input-IS Y4'!B134="","",'Input-IS Y4'!B134)</f>
        <v/>
      </c>
      <c r="C134" s="791"/>
      <c r="D134" s="794" t="str">
        <f t="shared" si="31"/>
        <v/>
      </c>
      <c r="E134" s="794" t="str">
        <f t="shared" si="30"/>
        <v/>
      </c>
      <c r="F134" s="794" t="str">
        <f t="shared" si="30"/>
        <v/>
      </c>
      <c r="G134" s="794" t="str">
        <f t="shared" si="30"/>
        <v/>
      </c>
      <c r="H134" s="794">
        <f t="shared" si="30"/>
        <v>0</v>
      </c>
      <c r="I134" s="794">
        <f t="shared" si="30"/>
        <v>0</v>
      </c>
      <c r="J134" s="794">
        <f t="shared" si="30"/>
        <v>0</v>
      </c>
    </row>
    <row r="135" spans="1:10" s="781" customFormat="1">
      <c r="A135" s="143"/>
      <c r="B135" s="787" t="str">
        <f>IF('Input-IS Y4'!B135="","",'Input-IS Y4'!B135)</f>
        <v/>
      </c>
      <c r="C135" s="791"/>
      <c r="D135" s="794" t="str">
        <f t="shared" si="31"/>
        <v/>
      </c>
      <c r="E135" s="794" t="str">
        <f t="shared" si="30"/>
        <v/>
      </c>
      <c r="F135" s="794" t="str">
        <f t="shared" si="30"/>
        <v/>
      </c>
      <c r="G135" s="794" t="str">
        <f t="shared" si="30"/>
        <v/>
      </c>
      <c r="H135" s="794">
        <f t="shared" si="30"/>
        <v>0</v>
      </c>
      <c r="I135" s="794">
        <f t="shared" si="30"/>
        <v>0</v>
      </c>
      <c r="J135" s="794">
        <f t="shared" si="30"/>
        <v>0</v>
      </c>
    </row>
    <row r="136" spans="1:10" s="781" customFormat="1">
      <c r="A136" s="143"/>
      <c r="B136" s="787" t="str">
        <f>IF('Input-IS Y4'!B136="","",'Input-IS Y4'!B136)</f>
        <v/>
      </c>
      <c r="C136" s="791"/>
      <c r="D136" s="794" t="str">
        <f t="shared" si="31"/>
        <v/>
      </c>
      <c r="E136" s="794" t="str">
        <f t="shared" si="30"/>
        <v/>
      </c>
      <c r="F136" s="794" t="str">
        <f t="shared" si="30"/>
        <v/>
      </c>
      <c r="G136" s="794" t="str">
        <f t="shared" si="30"/>
        <v/>
      </c>
      <c r="H136" s="794">
        <f t="shared" si="30"/>
        <v>0</v>
      </c>
      <c r="I136" s="794">
        <f t="shared" si="30"/>
        <v>0</v>
      </c>
      <c r="J136" s="794">
        <f t="shared" si="30"/>
        <v>0</v>
      </c>
    </row>
    <row r="137" spans="1:10">
      <c r="B137" s="787" t="str">
        <f>IF('Input-IS Y4'!B137="","",'Input-IS Y4'!B137)</f>
        <v/>
      </c>
      <c r="C137" s="791"/>
      <c r="D137" s="794" t="str">
        <f t="shared" si="31"/>
        <v/>
      </c>
      <c r="E137" s="794" t="str">
        <f t="shared" si="30"/>
        <v/>
      </c>
      <c r="F137" s="794" t="str">
        <f t="shared" si="30"/>
        <v/>
      </c>
      <c r="G137" s="794" t="str">
        <f t="shared" si="30"/>
        <v/>
      </c>
      <c r="H137" s="794">
        <f t="shared" si="30"/>
        <v>0</v>
      </c>
      <c r="I137" s="794">
        <f t="shared" si="30"/>
        <v>0</v>
      </c>
      <c r="J137" s="794">
        <f t="shared" si="30"/>
        <v>0</v>
      </c>
    </row>
    <row r="138" spans="1:10">
      <c r="B138" s="408" t="str">
        <f>IF(Setup!C19="","",Setup!C19)</f>
        <v/>
      </c>
      <c r="C138" s="579">
        <f>SUM(C139:C148)</f>
        <v>0</v>
      </c>
      <c r="D138" s="579">
        <f t="shared" ref="D138:J138" si="32">SUM(D139:D148)</f>
        <v>0</v>
      </c>
      <c r="E138" s="579">
        <f t="shared" si="32"/>
        <v>0</v>
      </c>
      <c r="F138" s="579">
        <f t="shared" si="32"/>
        <v>0</v>
      </c>
      <c r="G138" s="579">
        <f t="shared" si="32"/>
        <v>0</v>
      </c>
      <c r="H138" s="579">
        <f t="shared" si="32"/>
        <v>0</v>
      </c>
      <c r="I138" s="579">
        <f t="shared" si="32"/>
        <v>0</v>
      </c>
      <c r="J138" s="579">
        <f t="shared" si="32"/>
        <v>0</v>
      </c>
    </row>
    <row r="139" spans="1:10">
      <c r="B139" s="398" t="str">
        <f>IF('Input-IS Y4'!B139="","",'Input-IS Y4'!B139)</f>
        <v/>
      </c>
      <c r="C139" s="567"/>
      <c r="D139" s="571" t="str">
        <f>IF(ISERROR(D$10*$C139),"",(D$10*$C139))</f>
        <v/>
      </c>
      <c r="E139" s="571" t="str">
        <f t="shared" ref="E139:J148" si="33">IF(ISERROR(E$10*$C139),"",(E$10*$C139))</f>
        <v/>
      </c>
      <c r="F139" s="571" t="str">
        <f t="shared" si="33"/>
        <v/>
      </c>
      <c r="G139" s="571" t="str">
        <f t="shared" si="33"/>
        <v/>
      </c>
      <c r="H139" s="571">
        <f t="shared" si="33"/>
        <v>0</v>
      </c>
      <c r="I139" s="571">
        <f t="shared" si="33"/>
        <v>0</v>
      </c>
      <c r="J139" s="571">
        <f t="shared" si="33"/>
        <v>0</v>
      </c>
    </row>
    <row r="140" spans="1:10" s="781" customFormat="1">
      <c r="A140" s="143"/>
      <c r="B140" s="787" t="str">
        <f>IF('Input-IS Y4'!B140="","",'Input-IS Y4'!B140)</f>
        <v/>
      </c>
      <c r="C140" s="791"/>
      <c r="D140" s="794" t="str">
        <f t="shared" ref="D140:D148" si="34">IF(ISERROR(D$10*$C140),"",(D$10*$C140))</f>
        <v/>
      </c>
      <c r="E140" s="794" t="str">
        <f t="shared" si="33"/>
        <v/>
      </c>
      <c r="F140" s="794" t="str">
        <f t="shared" si="33"/>
        <v/>
      </c>
      <c r="G140" s="794" t="str">
        <f t="shared" si="33"/>
        <v/>
      </c>
      <c r="H140" s="794">
        <f t="shared" si="33"/>
        <v>0</v>
      </c>
      <c r="I140" s="794">
        <f t="shared" si="33"/>
        <v>0</v>
      </c>
      <c r="J140" s="794">
        <f t="shared" si="33"/>
        <v>0</v>
      </c>
    </row>
    <row r="141" spans="1:10" s="781" customFormat="1">
      <c r="A141" s="143"/>
      <c r="B141" s="787" t="str">
        <f>IF('Input-IS Y4'!B141="","",'Input-IS Y4'!B141)</f>
        <v/>
      </c>
      <c r="C141" s="791"/>
      <c r="D141" s="794" t="str">
        <f t="shared" si="34"/>
        <v/>
      </c>
      <c r="E141" s="794" t="str">
        <f t="shared" si="33"/>
        <v/>
      </c>
      <c r="F141" s="794" t="str">
        <f t="shared" si="33"/>
        <v/>
      </c>
      <c r="G141" s="794" t="str">
        <f t="shared" si="33"/>
        <v/>
      </c>
      <c r="H141" s="794">
        <f t="shared" si="33"/>
        <v>0</v>
      </c>
      <c r="I141" s="794">
        <f t="shared" si="33"/>
        <v>0</v>
      </c>
      <c r="J141" s="794">
        <f t="shared" si="33"/>
        <v>0</v>
      </c>
    </row>
    <row r="142" spans="1:10" s="781" customFormat="1">
      <c r="A142" s="143"/>
      <c r="B142" s="787" t="str">
        <f>IF('Input-IS Y4'!B142="","",'Input-IS Y4'!B142)</f>
        <v/>
      </c>
      <c r="C142" s="791"/>
      <c r="D142" s="794" t="str">
        <f t="shared" si="34"/>
        <v/>
      </c>
      <c r="E142" s="794" t="str">
        <f t="shared" si="33"/>
        <v/>
      </c>
      <c r="F142" s="794" t="str">
        <f t="shared" si="33"/>
        <v/>
      </c>
      <c r="G142" s="794" t="str">
        <f t="shared" si="33"/>
        <v/>
      </c>
      <c r="H142" s="794">
        <f t="shared" si="33"/>
        <v>0</v>
      </c>
      <c r="I142" s="794">
        <f t="shared" si="33"/>
        <v>0</v>
      </c>
      <c r="J142" s="794">
        <f t="shared" si="33"/>
        <v>0</v>
      </c>
    </row>
    <row r="143" spans="1:10" s="781" customFormat="1">
      <c r="A143" s="143"/>
      <c r="B143" s="787" t="str">
        <f>IF('Input-IS Y4'!B143="","",'Input-IS Y4'!B143)</f>
        <v/>
      </c>
      <c r="C143" s="791"/>
      <c r="D143" s="794" t="str">
        <f t="shared" si="34"/>
        <v/>
      </c>
      <c r="E143" s="794" t="str">
        <f t="shared" si="33"/>
        <v/>
      </c>
      <c r="F143" s="794" t="str">
        <f t="shared" si="33"/>
        <v/>
      </c>
      <c r="G143" s="794" t="str">
        <f t="shared" si="33"/>
        <v/>
      </c>
      <c r="H143" s="794">
        <f t="shared" si="33"/>
        <v>0</v>
      </c>
      <c r="I143" s="794">
        <f t="shared" si="33"/>
        <v>0</v>
      </c>
      <c r="J143" s="794">
        <f t="shared" si="33"/>
        <v>0</v>
      </c>
    </row>
    <row r="144" spans="1:10" s="781" customFormat="1">
      <c r="A144" s="143"/>
      <c r="B144" s="787" t="str">
        <f>IF('Input-IS Y4'!B144="","",'Input-IS Y4'!B144)</f>
        <v/>
      </c>
      <c r="C144" s="791"/>
      <c r="D144" s="794" t="str">
        <f t="shared" si="34"/>
        <v/>
      </c>
      <c r="E144" s="794" t="str">
        <f t="shared" si="33"/>
        <v/>
      </c>
      <c r="F144" s="794" t="str">
        <f t="shared" si="33"/>
        <v/>
      </c>
      <c r="G144" s="794" t="str">
        <f t="shared" si="33"/>
        <v/>
      </c>
      <c r="H144" s="794">
        <f t="shared" si="33"/>
        <v>0</v>
      </c>
      <c r="I144" s="794">
        <f t="shared" si="33"/>
        <v>0</v>
      </c>
      <c r="J144" s="794">
        <f t="shared" si="33"/>
        <v>0</v>
      </c>
    </row>
    <row r="145" spans="1:10" s="781" customFormat="1">
      <c r="A145" s="143"/>
      <c r="B145" s="787" t="str">
        <f>IF('Input-IS Y4'!B145="","",'Input-IS Y4'!B145)</f>
        <v/>
      </c>
      <c r="C145" s="791"/>
      <c r="D145" s="794" t="str">
        <f t="shared" si="34"/>
        <v/>
      </c>
      <c r="E145" s="794" t="str">
        <f t="shared" si="33"/>
        <v/>
      </c>
      <c r="F145" s="794" t="str">
        <f t="shared" si="33"/>
        <v/>
      </c>
      <c r="G145" s="794" t="str">
        <f t="shared" si="33"/>
        <v/>
      </c>
      <c r="H145" s="794">
        <f t="shared" si="33"/>
        <v>0</v>
      </c>
      <c r="I145" s="794">
        <f t="shared" si="33"/>
        <v>0</v>
      </c>
      <c r="J145" s="794">
        <f t="shared" si="33"/>
        <v>0</v>
      </c>
    </row>
    <row r="146" spans="1:10" s="781" customFormat="1">
      <c r="A146" s="143"/>
      <c r="B146" s="787" t="str">
        <f>IF('Input-IS Y4'!B146="","",'Input-IS Y4'!B146)</f>
        <v/>
      </c>
      <c r="C146" s="791"/>
      <c r="D146" s="794" t="str">
        <f t="shared" si="34"/>
        <v/>
      </c>
      <c r="E146" s="794" t="str">
        <f t="shared" si="33"/>
        <v/>
      </c>
      <c r="F146" s="794" t="str">
        <f t="shared" si="33"/>
        <v/>
      </c>
      <c r="G146" s="794" t="str">
        <f t="shared" si="33"/>
        <v/>
      </c>
      <c r="H146" s="794">
        <f t="shared" si="33"/>
        <v>0</v>
      </c>
      <c r="I146" s="794">
        <f t="shared" si="33"/>
        <v>0</v>
      </c>
      <c r="J146" s="794">
        <f t="shared" si="33"/>
        <v>0</v>
      </c>
    </row>
    <row r="147" spans="1:10" s="781" customFormat="1">
      <c r="A147" s="143"/>
      <c r="B147" s="787" t="str">
        <f>IF('Input-IS Y4'!B147="","",'Input-IS Y4'!B147)</f>
        <v/>
      </c>
      <c r="C147" s="791"/>
      <c r="D147" s="794" t="str">
        <f t="shared" si="34"/>
        <v/>
      </c>
      <c r="E147" s="794" t="str">
        <f t="shared" si="33"/>
        <v/>
      </c>
      <c r="F147" s="794" t="str">
        <f t="shared" si="33"/>
        <v/>
      </c>
      <c r="G147" s="794" t="str">
        <f t="shared" si="33"/>
        <v/>
      </c>
      <c r="H147" s="794">
        <f t="shared" si="33"/>
        <v>0</v>
      </c>
      <c r="I147" s="794">
        <f t="shared" si="33"/>
        <v>0</v>
      </c>
      <c r="J147" s="794">
        <f t="shared" si="33"/>
        <v>0</v>
      </c>
    </row>
    <row r="148" spans="1:10">
      <c r="B148" s="787" t="str">
        <f>IF('Input-IS Y4'!B148="","",'Input-IS Y4'!B148)</f>
        <v/>
      </c>
      <c r="C148" s="791"/>
      <c r="D148" s="794" t="str">
        <f t="shared" si="34"/>
        <v/>
      </c>
      <c r="E148" s="794" t="str">
        <f t="shared" si="33"/>
        <v/>
      </c>
      <c r="F148" s="794" t="str">
        <f t="shared" si="33"/>
        <v/>
      </c>
      <c r="G148" s="794" t="str">
        <f t="shared" si="33"/>
        <v/>
      </c>
      <c r="H148" s="794">
        <f t="shared" si="33"/>
        <v>0</v>
      </c>
      <c r="I148" s="794">
        <f t="shared" si="33"/>
        <v>0</v>
      </c>
      <c r="J148" s="794">
        <f t="shared" si="33"/>
        <v>0</v>
      </c>
    </row>
    <row r="149" spans="1:10" ht="13.5" thickBot="1">
      <c r="B149" s="427" t="s">
        <v>19</v>
      </c>
      <c r="C149" s="600">
        <f t="shared" ref="C149:J149" si="35">IF(ISERROR(C104+C83),"",(C104+C83))</f>
        <v>0</v>
      </c>
      <c r="D149" s="600">
        <f t="shared" si="35"/>
        <v>0</v>
      </c>
      <c r="E149" s="600">
        <f t="shared" si="35"/>
        <v>0</v>
      </c>
      <c r="F149" s="600">
        <f t="shared" si="35"/>
        <v>0</v>
      </c>
      <c r="G149" s="600">
        <f t="shared" si="35"/>
        <v>0</v>
      </c>
      <c r="H149" s="600">
        <f t="shared" si="35"/>
        <v>0</v>
      </c>
      <c r="I149" s="600">
        <f t="shared" si="35"/>
        <v>0</v>
      </c>
      <c r="J149" s="600">
        <f t="shared" si="35"/>
        <v>0</v>
      </c>
    </row>
    <row r="150" spans="1:10" ht="13.5" thickBot="1">
      <c r="B150" s="428" t="s">
        <v>7</v>
      </c>
      <c r="C150" s="601">
        <f>IF(ISERROR(C81+C149),"",(C81+C149))</f>
        <v>0</v>
      </c>
      <c r="D150" s="601">
        <f t="shared" ref="D150:J150" si="36">IF(ISERROR(SUM(D81+D149)),"",(D81+D149))</f>
        <v>0</v>
      </c>
      <c r="E150" s="601">
        <f t="shared" si="36"/>
        <v>0</v>
      </c>
      <c r="F150" s="601">
        <f t="shared" si="36"/>
        <v>0</v>
      </c>
      <c r="G150" s="601">
        <f t="shared" si="36"/>
        <v>0</v>
      </c>
      <c r="H150" s="601">
        <f t="shared" si="36"/>
        <v>0</v>
      </c>
      <c r="I150" s="601">
        <f t="shared" si="36"/>
        <v>0</v>
      </c>
      <c r="J150" s="602">
        <f t="shared" si="36"/>
        <v>0</v>
      </c>
    </row>
    <row r="151" spans="1:10" ht="6" customHeight="1">
      <c r="D151" s="405"/>
      <c r="E151" s="405"/>
      <c r="F151" s="405"/>
      <c r="G151" s="405"/>
      <c r="H151" s="405"/>
      <c r="I151" s="405"/>
      <c r="J151" s="405"/>
    </row>
    <row r="152" spans="1:10" ht="13.5" thickBot="1">
      <c r="B152" s="212"/>
      <c r="C152" s="91" t="str">
        <f t="shared" ref="C152:J152" si="37">IF(C29="","",C29)</f>
        <v>Total</v>
      </c>
      <c r="D152" s="406" t="str">
        <f t="shared" si="37"/>
        <v>Training</v>
      </c>
      <c r="E152" s="406" t="str">
        <f t="shared" si="37"/>
        <v>Conference</v>
      </c>
      <c r="F152" s="406" t="str">
        <f t="shared" si="37"/>
        <v>Research</v>
      </c>
      <c r="G152" s="406" t="str">
        <f t="shared" si="37"/>
        <v>Publications</v>
      </c>
      <c r="H152" s="406" t="str">
        <f t="shared" si="37"/>
        <v/>
      </c>
      <c r="I152" s="406" t="str">
        <f t="shared" si="37"/>
        <v/>
      </c>
      <c r="J152" s="406" t="str">
        <f t="shared" si="37"/>
        <v/>
      </c>
    </row>
    <row r="153" spans="1:10">
      <c r="B153" s="214" t="s">
        <v>22</v>
      </c>
      <c r="C153" s="12"/>
      <c r="D153" s="407"/>
      <c r="E153" s="407"/>
      <c r="F153" s="407"/>
      <c r="G153" s="407"/>
      <c r="H153" s="407"/>
      <c r="I153" s="407"/>
      <c r="J153" s="407"/>
    </row>
    <row r="154" spans="1:10" s="20" customFormat="1">
      <c r="A154" s="143"/>
      <c r="B154" s="215" t="s">
        <v>10</v>
      </c>
      <c r="C154" s="586">
        <f>SUM(C155:C204)</f>
        <v>0</v>
      </c>
      <c r="D154" s="603">
        <f t="shared" ref="D154:J154" si="38">SUM(D155:D204)</f>
        <v>0</v>
      </c>
      <c r="E154" s="603">
        <f t="shared" si="38"/>
        <v>0</v>
      </c>
      <c r="F154" s="603">
        <f t="shared" si="38"/>
        <v>0</v>
      </c>
      <c r="G154" s="603">
        <f t="shared" si="38"/>
        <v>0</v>
      </c>
      <c r="H154" s="603">
        <f t="shared" si="38"/>
        <v>0</v>
      </c>
      <c r="I154" s="603">
        <f t="shared" si="38"/>
        <v>0</v>
      </c>
      <c r="J154" s="603">
        <f t="shared" si="38"/>
        <v>0</v>
      </c>
    </row>
    <row r="155" spans="1:10">
      <c r="B155" s="313" t="str">
        <f>IF('Input-IS Y4'!B155="","",'Input-IS Y4'!B155)</f>
        <v>Salaries/Wages/Benefits</v>
      </c>
      <c r="C155" s="568">
        <f t="shared" ref="C155:C204" si="39">SUM(D155:J155)</f>
        <v>0</v>
      </c>
      <c r="D155" s="567"/>
      <c r="E155" s="567"/>
      <c r="F155" s="567"/>
      <c r="G155" s="567"/>
      <c r="H155" s="567"/>
      <c r="I155" s="567"/>
      <c r="J155" s="567"/>
    </row>
    <row r="156" spans="1:10">
      <c r="B156" s="313" t="str">
        <f>IF('Input-IS Y4'!B156="","",'Input-IS Y4'!B156)</f>
        <v>Professional Fees</v>
      </c>
      <c r="C156" s="568">
        <f t="shared" si="39"/>
        <v>0</v>
      </c>
      <c r="D156" s="567"/>
      <c r="E156" s="567"/>
      <c r="F156" s="567"/>
      <c r="G156" s="567"/>
      <c r="H156" s="567"/>
      <c r="I156" s="567"/>
      <c r="J156" s="567"/>
    </row>
    <row r="157" spans="1:10">
      <c r="B157" s="313" t="str">
        <f>IF('Input-IS Y4'!B157="","",'Input-IS Y4'!B157)</f>
        <v>Translation Fees</v>
      </c>
      <c r="C157" s="568">
        <f t="shared" si="39"/>
        <v>0</v>
      </c>
      <c r="D157" s="567"/>
      <c r="E157" s="567"/>
      <c r="F157" s="567"/>
      <c r="G157" s="567"/>
      <c r="H157" s="567"/>
      <c r="I157" s="567"/>
      <c r="J157" s="567"/>
    </row>
    <row r="158" spans="1:10">
      <c r="B158" s="313" t="str">
        <f>IF('Input-IS Y4'!B158="","",'Input-IS Y4'!B158)</f>
        <v>Meals &amp; Incidentals Expenses</v>
      </c>
      <c r="C158" s="568">
        <f t="shared" si="39"/>
        <v>0</v>
      </c>
      <c r="D158" s="567"/>
      <c r="E158" s="567"/>
      <c r="F158" s="567"/>
      <c r="G158" s="567"/>
      <c r="H158" s="567"/>
      <c r="I158" s="567"/>
      <c r="J158" s="567"/>
    </row>
    <row r="159" spans="1:10">
      <c r="B159" s="313" t="str">
        <f>IF('Input-IS Y4'!B159="","",'Input-IS Y4'!B159)</f>
        <v>Lodging</v>
      </c>
      <c r="C159" s="568">
        <f t="shared" si="39"/>
        <v>0</v>
      </c>
      <c r="D159" s="567"/>
      <c r="E159" s="567"/>
      <c r="F159" s="567"/>
      <c r="G159" s="567"/>
      <c r="H159" s="567"/>
      <c r="I159" s="567"/>
      <c r="J159" s="567"/>
    </row>
    <row r="160" spans="1:10">
      <c r="B160" s="313" t="str">
        <f>IF('Input-IS Y4'!B160="","",'Input-IS Y4'!B160)</f>
        <v>Fares/Tickets</v>
      </c>
      <c r="C160" s="568">
        <f t="shared" si="39"/>
        <v>0</v>
      </c>
      <c r="D160" s="567"/>
      <c r="E160" s="567"/>
      <c r="F160" s="567"/>
      <c r="G160" s="567"/>
      <c r="H160" s="567"/>
      <c r="I160" s="567"/>
      <c r="J160" s="567"/>
    </row>
    <row r="161" spans="2:10">
      <c r="B161" s="313" t="str">
        <f>IF('Input-IS Y4'!B161="","",'Input-IS Y4'!B161)</f>
        <v>Awards (Conference, Training etc.)</v>
      </c>
      <c r="C161" s="568">
        <f t="shared" si="39"/>
        <v>0</v>
      </c>
      <c r="D161" s="567"/>
      <c r="E161" s="567"/>
      <c r="F161" s="567"/>
      <c r="G161" s="567"/>
      <c r="H161" s="567"/>
      <c r="I161" s="567"/>
      <c r="J161" s="567"/>
    </row>
    <row r="162" spans="2:10">
      <c r="B162" s="313" t="str">
        <f>IF('Input-IS Y4'!B162="","",'Input-IS Y4'!B162)</f>
        <v>Printing/Copying</v>
      </c>
      <c r="C162" s="568">
        <f t="shared" si="39"/>
        <v>0</v>
      </c>
      <c r="D162" s="567"/>
      <c r="E162" s="567"/>
      <c r="F162" s="567"/>
      <c r="G162" s="567"/>
      <c r="H162" s="567"/>
      <c r="I162" s="567"/>
      <c r="J162" s="567"/>
    </row>
    <row r="163" spans="2:10">
      <c r="B163" s="313" t="str">
        <f>IF('Input-IS Y4'!B163="","",'Input-IS Y4'!B163)</f>
        <v>Equipment Rental/Maintenance</v>
      </c>
      <c r="C163" s="568">
        <f t="shared" si="39"/>
        <v>0</v>
      </c>
      <c r="D163" s="567"/>
      <c r="E163" s="567"/>
      <c r="F163" s="567"/>
      <c r="G163" s="567"/>
      <c r="H163" s="567"/>
      <c r="I163" s="567"/>
      <c r="J163" s="567"/>
    </row>
    <row r="164" spans="2:10">
      <c r="B164" s="313" t="str">
        <f>IF('Input-IS Y4'!B164="","",'Input-IS Y4'!B164)</f>
        <v>Venue Rental</v>
      </c>
      <c r="C164" s="568">
        <f t="shared" si="39"/>
        <v>0</v>
      </c>
      <c r="D164" s="567"/>
      <c r="E164" s="567"/>
      <c r="F164" s="567"/>
      <c r="G164" s="567"/>
      <c r="H164" s="567"/>
      <c r="I164" s="567"/>
      <c r="J164" s="567"/>
    </row>
    <row r="165" spans="2:10">
      <c r="B165" s="313" t="str">
        <f>IF('Input-IS Y4'!B165="","",'Input-IS Y4'!B165)</f>
        <v>Transportation</v>
      </c>
      <c r="C165" s="568">
        <f t="shared" si="39"/>
        <v>0</v>
      </c>
      <c r="D165" s="567"/>
      <c r="E165" s="567"/>
      <c r="F165" s="567"/>
      <c r="G165" s="567"/>
      <c r="H165" s="567"/>
      <c r="I165" s="567"/>
      <c r="J165" s="567"/>
    </row>
    <row r="166" spans="2:10">
      <c r="B166" s="313" t="str">
        <f>IF('Input-IS Y4'!B166="","",'Input-IS Y4'!B166)</f>
        <v>Misc. Travel Expenses</v>
      </c>
      <c r="C166" s="568">
        <f t="shared" si="39"/>
        <v>0</v>
      </c>
      <c r="D166" s="567"/>
      <c r="E166" s="567"/>
      <c r="F166" s="567"/>
      <c r="G166" s="567"/>
      <c r="H166" s="567"/>
      <c r="I166" s="567"/>
      <c r="J166" s="567"/>
    </row>
    <row r="167" spans="2:10">
      <c r="B167" s="313" t="str">
        <f>IF('Input-IS Y4'!B167="","",'Input-IS Y4'!B167)</f>
        <v>Fundraising</v>
      </c>
      <c r="C167" s="568">
        <f t="shared" si="39"/>
        <v>0</v>
      </c>
      <c r="D167" s="567"/>
      <c r="E167" s="567"/>
      <c r="F167" s="567"/>
      <c r="G167" s="567"/>
      <c r="H167" s="567"/>
      <c r="I167" s="567"/>
      <c r="J167" s="567"/>
    </row>
    <row r="168" spans="2:10">
      <c r="B168" s="313" t="str">
        <f>IF('Input-IS Y4'!B168="","",'Input-IS Y4'!B168)</f>
        <v>Advertise, network &amp; visibility</v>
      </c>
      <c r="C168" s="568">
        <f t="shared" si="39"/>
        <v>0</v>
      </c>
      <c r="D168" s="567"/>
      <c r="E168" s="567"/>
      <c r="F168" s="567"/>
      <c r="G168" s="567"/>
      <c r="H168" s="567"/>
      <c r="I168" s="567"/>
      <c r="J168" s="567"/>
    </row>
    <row r="169" spans="2:10">
      <c r="B169" s="313" t="str">
        <f>IF('Input-IS Y4'!B169="","",'Input-IS Y4'!B169)</f>
        <v>Accounting/Legal Fees</v>
      </c>
      <c r="C169" s="568">
        <f t="shared" si="39"/>
        <v>0</v>
      </c>
      <c r="D169" s="567"/>
      <c r="E169" s="567"/>
      <c r="F169" s="567"/>
      <c r="G169" s="567"/>
      <c r="H169" s="567"/>
      <c r="I169" s="567"/>
      <c r="J169" s="567"/>
    </row>
    <row r="170" spans="2:10">
      <c r="B170" s="313" t="str">
        <f>IF('Input-IS Y4'!B170="","",'Input-IS Y4'!B170)</f>
        <v>Postage/Shipping/Delivery</v>
      </c>
      <c r="C170" s="568">
        <f t="shared" si="39"/>
        <v>0</v>
      </c>
      <c r="D170" s="567"/>
      <c r="E170" s="567"/>
      <c r="F170" s="567"/>
      <c r="G170" s="567"/>
      <c r="H170" s="567"/>
      <c r="I170" s="567"/>
      <c r="J170" s="567"/>
    </row>
    <row r="171" spans="2:10">
      <c r="B171" s="313" t="str">
        <f>IF('Input-IS Y4'!B171="","",'Input-IS Y4'!B171)</f>
        <v>Communication</v>
      </c>
      <c r="C171" s="568">
        <f t="shared" si="39"/>
        <v>0</v>
      </c>
      <c r="D171" s="567"/>
      <c r="E171" s="567"/>
      <c r="F171" s="567"/>
      <c r="G171" s="567"/>
      <c r="H171" s="567"/>
      <c r="I171" s="567"/>
      <c r="J171" s="567"/>
    </row>
    <row r="172" spans="2:10">
      <c r="B172" s="313" t="str">
        <f>IF('Input-IS Y4'!B172="","",'Input-IS Y4'!B172)</f>
        <v>Network/Website Maintenance</v>
      </c>
      <c r="C172" s="568">
        <f t="shared" si="39"/>
        <v>0</v>
      </c>
      <c r="D172" s="567"/>
      <c r="E172" s="567"/>
      <c r="F172" s="567"/>
      <c r="G172" s="567"/>
      <c r="H172" s="567"/>
      <c r="I172" s="567"/>
      <c r="J172" s="567"/>
    </row>
    <row r="173" spans="2:10">
      <c r="B173" s="313" t="str">
        <f>IF('Input-IS Y4'!B173="","",'Input-IS Y4'!B173)</f>
        <v>Conference/Meeting Fees</v>
      </c>
      <c r="C173" s="568">
        <f t="shared" si="39"/>
        <v>0</v>
      </c>
      <c r="D173" s="567"/>
      <c r="E173" s="567"/>
      <c r="F173" s="567"/>
      <c r="G173" s="567"/>
      <c r="H173" s="567"/>
      <c r="I173" s="567"/>
      <c r="J173" s="567"/>
    </row>
    <row r="174" spans="2:10">
      <c r="B174" s="313" t="str">
        <f>IF('Input-IS Y4'!B174="","",'Input-IS Y4'!B174)</f>
        <v>Stationary</v>
      </c>
      <c r="C174" s="568">
        <f t="shared" si="39"/>
        <v>0</v>
      </c>
      <c r="D174" s="567"/>
      <c r="E174" s="567"/>
      <c r="F174" s="567"/>
      <c r="G174" s="567"/>
      <c r="H174" s="567"/>
      <c r="I174" s="567"/>
      <c r="J174" s="567"/>
    </row>
    <row r="175" spans="2:10">
      <c r="B175" s="313" t="str">
        <f>IF('Input-IS Y4'!B175="","",'Input-IS Y4'!B175)</f>
        <v>Office Supplies</v>
      </c>
      <c r="C175" s="568">
        <f t="shared" si="39"/>
        <v>0</v>
      </c>
      <c r="D175" s="567"/>
      <c r="E175" s="567"/>
      <c r="F175" s="567"/>
      <c r="G175" s="567"/>
      <c r="H175" s="567"/>
      <c r="I175" s="567"/>
      <c r="J175" s="567"/>
    </row>
    <row r="176" spans="2:10">
      <c r="B176" s="313" t="str">
        <f>IF('Input-IS Y4'!B176="","",'Input-IS Y4'!B176)</f>
        <v/>
      </c>
      <c r="C176" s="568">
        <f t="shared" si="39"/>
        <v>0</v>
      </c>
      <c r="D176" s="567"/>
      <c r="E176" s="567"/>
      <c r="F176" s="567"/>
      <c r="G176" s="567"/>
      <c r="H176" s="567"/>
      <c r="I176" s="567"/>
      <c r="J176" s="567"/>
    </row>
    <row r="177" spans="1:10">
      <c r="B177" s="313" t="str">
        <f>IF('Input-IS Y4'!B177="","",'Input-IS Y4'!B177)</f>
        <v/>
      </c>
      <c r="C177" s="568">
        <f t="shared" si="39"/>
        <v>0</v>
      </c>
      <c r="D177" s="567"/>
      <c r="E177" s="567"/>
      <c r="F177" s="567"/>
      <c r="G177" s="567"/>
      <c r="H177" s="567"/>
      <c r="I177" s="567"/>
      <c r="J177" s="567"/>
    </row>
    <row r="178" spans="1:10">
      <c r="B178" s="313" t="str">
        <f>IF('Input-IS Y4'!B178="","",'Input-IS Y4'!B178)</f>
        <v/>
      </c>
      <c r="C178" s="568">
        <f t="shared" si="39"/>
        <v>0</v>
      </c>
      <c r="D178" s="567"/>
      <c r="E178" s="567"/>
      <c r="F178" s="567"/>
      <c r="G178" s="567"/>
      <c r="H178" s="567"/>
      <c r="I178" s="567"/>
      <c r="J178" s="567"/>
    </row>
    <row r="179" spans="1:10">
      <c r="B179" s="313" t="str">
        <f>IF('Input-IS Y4'!B179="","",'Input-IS Y4'!B179)</f>
        <v/>
      </c>
      <c r="C179" s="568">
        <f t="shared" si="39"/>
        <v>0</v>
      </c>
      <c r="D179" s="567"/>
      <c r="E179" s="567"/>
      <c r="F179" s="567"/>
      <c r="G179" s="567"/>
      <c r="H179" s="567"/>
      <c r="I179" s="567"/>
      <c r="J179" s="567"/>
    </row>
    <row r="180" spans="1:10">
      <c r="B180" s="313" t="str">
        <f>IF('Input-IS Y4'!B180="","",'Input-IS Y4'!B180)</f>
        <v/>
      </c>
      <c r="C180" s="568">
        <f t="shared" si="39"/>
        <v>0</v>
      </c>
      <c r="D180" s="567"/>
      <c r="E180" s="567"/>
      <c r="F180" s="567"/>
      <c r="G180" s="567"/>
      <c r="H180" s="567"/>
      <c r="I180" s="567"/>
      <c r="J180" s="567"/>
    </row>
    <row r="181" spans="1:10">
      <c r="B181" s="313" t="str">
        <f>IF('Input-IS Y4'!B181="","",'Input-IS Y4'!B181)</f>
        <v/>
      </c>
      <c r="C181" s="587">
        <f t="shared" si="39"/>
        <v>0</v>
      </c>
      <c r="D181" s="588"/>
      <c r="E181" s="588"/>
      <c r="F181" s="588"/>
      <c r="G181" s="588"/>
      <c r="H181" s="588"/>
      <c r="I181" s="588"/>
      <c r="J181" s="588"/>
    </row>
    <row r="182" spans="1:10" s="781" customFormat="1">
      <c r="A182" s="143"/>
      <c r="B182" s="786" t="str">
        <f>IF('Input-IS Y4'!B182="","",'Input-IS Y4'!B182)</f>
        <v/>
      </c>
      <c r="C182" s="792">
        <f t="shared" ref="C182:C202" si="40">SUM(D182:J182)</f>
        <v>0</v>
      </c>
      <c r="D182" s="791"/>
      <c r="E182" s="791"/>
      <c r="F182" s="791"/>
      <c r="G182" s="791"/>
      <c r="H182" s="791"/>
      <c r="I182" s="791"/>
      <c r="J182" s="791"/>
    </row>
    <row r="183" spans="1:10" s="781" customFormat="1">
      <c r="A183" s="143"/>
      <c r="B183" s="786" t="str">
        <f>IF('Input-IS Y4'!B183="","",'Input-IS Y4'!B183)</f>
        <v/>
      </c>
      <c r="C183" s="792">
        <f t="shared" si="40"/>
        <v>0</v>
      </c>
      <c r="D183" s="791"/>
      <c r="E183" s="791"/>
      <c r="F183" s="791"/>
      <c r="G183" s="791"/>
      <c r="H183" s="791"/>
      <c r="I183" s="791"/>
      <c r="J183" s="791"/>
    </row>
    <row r="184" spans="1:10" s="781" customFormat="1">
      <c r="A184" s="143"/>
      <c r="B184" s="786" t="str">
        <f>IF('Input-IS Y4'!B184="","",'Input-IS Y4'!B184)</f>
        <v/>
      </c>
      <c r="C184" s="792">
        <f t="shared" si="40"/>
        <v>0</v>
      </c>
      <c r="D184" s="791"/>
      <c r="E184" s="791"/>
      <c r="F184" s="791"/>
      <c r="G184" s="791"/>
      <c r="H184" s="791"/>
      <c r="I184" s="791"/>
      <c r="J184" s="791"/>
    </row>
    <row r="185" spans="1:10" s="781" customFormat="1">
      <c r="A185" s="143"/>
      <c r="B185" s="786" t="str">
        <f>IF('Input-IS Y4'!B185="","",'Input-IS Y4'!B185)</f>
        <v/>
      </c>
      <c r="C185" s="792">
        <f t="shared" si="40"/>
        <v>0</v>
      </c>
      <c r="D185" s="791"/>
      <c r="E185" s="791"/>
      <c r="F185" s="791"/>
      <c r="G185" s="791"/>
      <c r="H185" s="791"/>
      <c r="I185" s="791"/>
      <c r="J185" s="791"/>
    </row>
    <row r="186" spans="1:10" s="781" customFormat="1">
      <c r="A186" s="143"/>
      <c r="B186" s="786" t="str">
        <f>IF('Input-IS Y4'!B186="","",'Input-IS Y4'!B186)</f>
        <v/>
      </c>
      <c r="C186" s="792">
        <f t="shared" si="40"/>
        <v>0</v>
      </c>
      <c r="D186" s="791"/>
      <c r="E186" s="791"/>
      <c r="F186" s="791"/>
      <c r="G186" s="791"/>
      <c r="H186" s="791"/>
      <c r="I186" s="791"/>
      <c r="J186" s="791"/>
    </row>
    <row r="187" spans="1:10" s="781" customFormat="1">
      <c r="A187" s="143"/>
      <c r="B187" s="786" t="str">
        <f>IF('Input-IS Y4'!B187="","",'Input-IS Y4'!B187)</f>
        <v/>
      </c>
      <c r="C187" s="792">
        <f t="shared" si="40"/>
        <v>0</v>
      </c>
      <c r="D187" s="791"/>
      <c r="E187" s="791"/>
      <c r="F187" s="791"/>
      <c r="G187" s="791"/>
      <c r="H187" s="791"/>
      <c r="I187" s="791"/>
      <c r="J187" s="791"/>
    </row>
    <row r="188" spans="1:10" s="781" customFormat="1">
      <c r="A188" s="143"/>
      <c r="B188" s="786" t="str">
        <f>IF('Input-IS Y4'!B188="","",'Input-IS Y4'!B188)</f>
        <v/>
      </c>
      <c r="C188" s="792">
        <f t="shared" si="40"/>
        <v>0</v>
      </c>
      <c r="D188" s="791"/>
      <c r="E188" s="791"/>
      <c r="F188" s="791"/>
      <c r="G188" s="791"/>
      <c r="H188" s="791"/>
      <c r="I188" s="791"/>
      <c r="J188" s="791"/>
    </row>
    <row r="189" spans="1:10" s="781" customFormat="1">
      <c r="A189" s="143"/>
      <c r="B189" s="786" t="str">
        <f>IF('Input-IS Y4'!B189="","",'Input-IS Y4'!B189)</f>
        <v/>
      </c>
      <c r="C189" s="792">
        <f t="shared" si="40"/>
        <v>0</v>
      </c>
      <c r="D189" s="791"/>
      <c r="E189" s="791"/>
      <c r="F189" s="791"/>
      <c r="G189" s="791"/>
      <c r="H189" s="791"/>
      <c r="I189" s="791"/>
      <c r="J189" s="791"/>
    </row>
    <row r="190" spans="1:10" s="781" customFormat="1">
      <c r="A190" s="143"/>
      <c r="B190" s="786" t="str">
        <f>IF('Input-IS Y4'!B190="","",'Input-IS Y4'!B190)</f>
        <v/>
      </c>
      <c r="C190" s="792">
        <f t="shared" si="40"/>
        <v>0</v>
      </c>
      <c r="D190" s="791"/>
      <c r="E190" s="791"/>
      <c r="F190" s="791"/>
      <c r="G190" s="791"/>
      <c r="H190" s="791"/>
      <c r="I190" s="791"/>
      <c r="J190" s="791"/>
    </row>
    <row r="191" spans="1:10" s="781" customFormat="1">
      <c r="A191" s="143"/>
      <c r="B191" s="786" t="str">
        <f>IF('Input-IS Y4'!B191="","",'Input-IS Y4'!B191)</f>
        <v/>
      </c>
      <c r="C191" s="792">
        <f t="shared" si="40"/>
        <v>0</v>
      </c>
      <c r="D191" s="791"/>
      <c r="E191" s="791"/>
      <c r="F191" s="791"/>
      <c r="G191" s="791"/>
      <c r="H191" s="791"/>
      <c r="I191" s="791"/>
      <c r="J191" s="791"/>
    </row>
    <row r="192" spans="1:10" s="781" customFormat="1">
      <c r="A192" s="143"/>
      <c r="B192" s="786" t="str">
        <f>IF('Input-IS Y4'!B192="","",'Input-IS Y4'!B192)</f>
        <v/>
      </c>
      <c r="C192" s="792">
        <f t="shared" si="40"/>
        <v>0</v>
      </c>
      <c r="D192" s="791"/>
      <c r="E192" s="791"/>
      <c r="F192" s="791"/>
      <c r="G192" s="791"/>
      <c r="H192" s="791"/>
      <c r="I192" s="791"/>
      <c r="J192" s="791"/>
    </row>
    <row r="193" spans="1:10" s="781" customFormat="1">
      <c r="A193" s="143"/>
      <c r="B193" s="786" t="str">
        <f>IF('Input-IS Y4'!B193="","",'Input-IS Y4'!B193)</f>
        <v/>
      </c>
      <c r="C193" s="792">
        <f t="shared" si="40"/>
        <v>0</v>
      </c>
      <c r="D193" s="791"/>
      <c r="E193" s="791"/>
      <c r="F193" s="791"/>
      <c r="G193" s="791"/>
      <c r="H193" s="791"/>
      <c r="I193" s="791"/>
      <c r="J193" s="791"/>
    </row>
    <row r="194" spans="1:10" s="781" customFormat="1">
      <c r="A194" s="143"/>
      <c r="B194" s="786" t="str">
        <f>IF('Input-IS Y4'!B194="","",'Input-IS Y4'!B194)</f>
        <v/>
      </c>
      <c r="C194" s="792">
        <f t="shared" si="40"/>
        <v>0</v>
      </c>
      <c r="D194" s="791"/>
      <c r="E194" s="791"/>
      <c r="F194" s="791"/>
      <c r="G194" s="791"/>
      <c r="H194" s="791"/>
      <c r="I194" s="791"/>
      <c r="J194" s="791"/>
    </row>
    <row r="195" spans="1:10" s="781" customFormat="1">
      <c r="A195" s="143"/>
      <c r="B195" s="786" t="str">
        <f>IF('Input-IS Y4'!B195="","",'Input-IS Y4'!B195)</f>
        <v/>
      </c>
      <c r="C195" s="792">
        <f t="shared" si="40"/>
        <v>0</v>
      </c>
      <c r="D195" s="791"/>
      <c r="E195" s="791"/>
      <c r="F195" s="791"/>
      <c r="G195" s="791"/>
      <c r="H195" s="791"/>
      <c r="I195" s="791"/>
      <c r="J195" s="791"/>
    </row>
    <row r="196" spans="1:10" s="781" customFormat="1">
      <c r="A196" s="143"/>
      <c r="B196" s="786" t="str">
        <f>IF('Input-IS Y4'!B196="","",'Input-IS Y4'!B196)</f>
        <v/>
      </c>
      <c r="C196" s="792">
        <f t="shared" si="40"/>
        <v>0</v>
      </c>
      <c r="D196" s="791"/>
      <c r="E196" s="791"/>
      <c r="F196" s="791"/>
      <c r="G196" s="791"/>
      <c r="H196" s="791"/>
      <c r="I196" s="791"/>
      <c r="J196" s="791"/>
    </row>
    <row r="197" spans="1:10" s="781" customFormat="1">
      <c r="A197" s="143"/>
      <c r="B197" s="786" t="str">
        <f>IF('Input-IS Y4'!B197="","",'Input-IS Y4'!B197)</f>
        <v/>
      </c>
      <c r="C197" s="792">
        <f t="shared" si="40"/>
        <v>0</v>
      </c>
      <c r="D197" s="791"/>
      <c r="E197" s="791"/>
      <c r="F197" s="791"/>
      <c r="G197" s="791"/>
      <c r="H197" s="791"/>
      <c r="I197" s="791"/>
      <c r="J197" s="791"/>
    </row>
    <row r="198" spans="1:10" s="781" customFormat="1">
      <c r="A198" s="143"/>
      <c r="B198" s="786" t="str">
        <f>IF('Input-IS Y4'!B198="","",'Input-IS Y4'!B198)</f>
        <v/>
      </c>
      <c r="C198" s="792">
        <f t="shared" si="40"/>
        <v>0</v>
      </c>
      <c r="D198" s="791"/>
      <c r="E198" s="791"/>
      <c r="F198" s="791"/>
      <c r="G198" s="791"/>
      <c r="H198" s="791"/>
      <c r="I198" s="791"/>
      <c r="J198" s="791"/>
    </row>
    <row r="199" spans="1:10" s="781" customFormat="1">
      <c r="A199" s="143"/>
      <c r="B199" s="786" t="str">
        <f>IF('Input-IS Y4'!B199="","",'Input-IS Y4'!B199)</f>
        <v/>
      </c>
      <c r="C199" s="792">
        <f t="shared" si="40"/>
        <v>0</v>
      </c>
      <c r="D199" s="791"/>
      <c r="E199" s="791"/>
      <c r="F199" s="791"/>
      <c r="G199" s="791"/>
      <c r="H199" s="791"/>
      <c r="I199" s="791"/>
      <c r="J199" s="791"/>
    </row>
    <row r="200" spans="1:10" s="781" customFormat="1">
      <c r="A200" s="143"/>
      <c r="B200" s="786" t="str">
        <f>IF('Input-IS Y4'!B200="","",'Input-IS Y4'!B200)</f>
        <v/>
      </c>
      <c r="C200" s="792">
        <f t="shared" si="40"/>
        <v>0</v>
      </c>
      <c r="D200" s="791"/>
      <c r="E200" s="791"/>
      <c r="F200" s="791"/>
      <c r="G200" s="791"/>
      <c r="H200" s="791"/>
      <c r="I200" s="791"/>
      <c r="J200" s="791"/>
    </row>
    <row r="201" spans="1:10" s="781" customFormat="1">
      <c r="A201" s="143"/>
      <c r="B201" s="786" t="str">
        <f>IF('Input-IS Y4'!B201="","",'Input-IS Y4'!B201)</f>
        <v/>
      </c>
      <c r="C201" s="792">
        <f t="shared" si="40"/>
        <v>0</v>
      </c>
      <c r="D201" s="791"/>
      <c r="E201" s="791"/>
      <c r="F201" s="791"/>
      <c r="G201" s="791"/>
      <c r="H201" s="791"/>
      <c r="I201" s="791"/>
      <c r="J201" s="791"/>
    </row>
    <row r="202" spans="1:10" s="781" customFormat="1">
      <c r="A202" s="143"/>
      <c r="B202" s="786" t="str">
        <f>IF('Input-IS Y4'!B202="","",'Input-IS Y4'!B202)</f>
        <v/>
      </c>
      <c r="C202" s="798">
        <f t="shared" si="40"/>
        <v>0</v>
      </c>
      <c r="D202" s="799"/>
      <c r="E202" s="799"/>
      <c r="F202" s="799"/>
      <c r="G202" s="799"/>
      <c r="H202" s="799"/>
      <c r="I202" s="799"/>
      <c r="J202" s="799"/>
    </row>
    <row r="203" spans="1:10">
      <c r="B203" s="313" t="str">
        <f>IF('Input-IS Y4'!B182="","",'Input-IS Y4'!B182)</f>
        <v/>
      </c>
      <c r="C203" s="587">
        <f t="shared" si="39"/>
        <v>0</v>
      </c>
      <c r="D203" s="588"/>
      <c r="E203" s="588"/>
      <c r="F203" s="588"/>
      <c r="G203" s="588"/>
      <c r="H203" s="588"/>
      <c r="I203" s="588"/>
      <c r="J203" s="588"/>
    </row>
    <row r="204" spans="1:10">
      <c r="B204" s="313" t="str">
        <f>IF('Input-IS Y4'!B204="","",'Input-IS Y4'!B204)</f>
        <v/>
      </c>
      <c r="C204" s="587">
        <f t="shared" si="39"/>
        <v>0</v>
      </c>
      <c r="D204" s="588"/>
      <c r="E204" s="588"/>
      <c r="F204" s="588"/>
      <c r="G204" s="588"/>
      <c r="H204" s="588"/>
      <c r="I204" s="588"/>
      <c r="J204" s="588"/>
    </row>
    <row r="205" spans="1:10" s="20" customFormat="1">
      <c r="A205" s="143"/>
      <c r="B205" s="411" t="s">
        <v>217</v>
      </c>
      <c r="C205" s="586">
        <f>SUM(C206:C255)</f>
        <v>0</v>
      </c>
      <c r="D205" s="797">
        <f t="shared" ref="D205:J205" si="41">SUM(D206:D255)</f>
        <v>0</v>
      </c>
      <c r="E205" s="797">
        <f t="shared" si="41"/>
        <v>0</v>
      </c>
      <c r="F205" s="797">
        <f t="shared" si="41"/>
        <v>0</v>
      </c>
      <c r="G205" s="797">
        <f t="shared" si="41"/>
        <v>0</v>
      </c>
      <c r="H205" s="797">
        <f t="shared" si="41"/>
        <v>0</v>
      </c>
      <c r="I205" s="797">
        <f t="shared" si="41"/>
        <v>0</v>
      </c>
      <c r="J205" s="797">
        <f t="shared" si="41"/>
        <v>0</v>
      </c>
    </row>
    <row r="206" spans="1:10" s="20" customFormat="1">
      <c r="A206" s="143"/>
      <c r="B206" s="842" t="str">
        <f>IF(Setup!C44="","",Setup!C44)</f>
        <v>Salaries &amp; Benefits</v>
      </c>
      <c r="C206" s="567"/>
      <c r="D206" s="589" t="str">
        <f>IF(ISERROR(D$19*$C206),"",(D$19*$C206))</f>
        <v/>
      </c>
      <c r="E206" s="589" t="str">
        <f t="shared" ref="E206:J251" si="42">IF(ISERROR(E$19*$C206),"",(E$19*$C206))</f>
        <v/>
      </c>
      <c r="F206" s="589" t="str">
        <f t="shared" si="42"/>
        <v/>
      </c>
      <c r="G206" s="589" t="str">
        <f t="shared" si="42"/>
        <v/>
      </c>
      <c r="H206" s="589">
        <f t="shared" si="42"/>
        <v>0</v>
      </c>
      <c r="I206" s="589">
        <f t="shared" si="42"/>
        <v>0</v>
      </c>
      <c r="J206" s="589">
        <f t="shared" si="42"/>
        <v>0</v>
      </c>
    </row>
    <row r="207" spans="1:10" s="20" customFormat="1">
      <c r="A207" s="143"/>
      <c r="B207" s="842" t="str">
        <f>IF(Setup!C45="","",Setup!C45)</f>
        <v>Rent</v>
      </c>
      <c r="C207" s="567"/>
      <c r="D207" s="589" t="str">
        <f t="shared" ref="D207:J252" si="43">IF(ISERROR(D$19*$C207),"",(D$19*$C207))</f>
        <v/>
      </c>
      <c r="E207" s="589" t="str">
        <f t="shared" si="42"/>
        <v/>
      </c>
      <c r="F207" s="589" t="str">
        <f t="shared" si="42"/>
        <v/>
      </c>
      <c r="G207" s="589" t="str">
        <f t="shared" si="42"/>
        <v/>
      </c>
      <c r="H207" s="589">
        <f t="shared" si="42"/>
        <v>0</v>
      </c>
      <c r="I207" s="589">
        <f t="shared" si="42"/>
        <v>0</v>
      </c>
      <c r="J207" s="589">
        <f t="shared" si="42"/>
        <v>0</v>
      </c>
    </row>
    <row r="208" spans="1:10" s="20" customFormat="1">
      <c r="A208" s="143"/>
      <c r="B208" s="842" t="str">
        <f>IF(Setup!C46="","",Setup!C46)</f>
        <v>Utilities</v>
      </c>
      <c r="C208" s="567"/>
      <c r="D208" s="589" t="str">
        <f t="shared" si="43"/>
        <v/>
      </c>
      <c r="E208" s="589" t="str">
        <f t="shared" si="42"/>
        <v/>
      </c>
      <c r="F208" s="589" t="str">
        <f t="shared" si="42"/>
        <v/>
      </c>
      <c r="G208" s="589" t="str">
        <f t="shared" si="42"/>
        <v/>
      </c>
      <c r="H208" s="589">
        <f t="shared" si="42"/>
        <v>0</v>
      </c>
      <c r="I208" s="589">
        <f t="shared" si="42"/>
        <v>0</v>
      </c>
      <c r="J208" s="589">
        <f t="shared" si="42"/>
        <v>0</v>
      </c>
    </row>
    <row r="209" spans="1:10" s="20" customFormat="1">
      <c r="A209" s="143"/>
      <c r="B209" s="842" t="str">
        <f>IF(Setup!C47="","",Setup!C47)</f>
        <v>Communication</v>
      </c>
      <c r="C209" s="567"/>
      <c r="D209" s="589" t="str">
        <f t="shared" si="43"/>
        <v/>
      </c>
      <c r="E209" s="589" t="str">
        <f t="shared" si="42"/>
        <v/>
      </c>
      <c r="F209" s="589" t="str">
        <f t="shared" si="42"/>
        <v/>
      </c>
      <c r="G209" s="589" t="str">
        <f t="shared" si="42"/>
        <v/>
      </c>
      <c r="H209" s="589">
        <f t="shared" si="42"/>
        <v>0</v>
      </c>
      <c r="I209" s="589">
        <f t="shared" si="42"/>
        <v>0</v>
      </c>
      <c r="J209" s="589">
        <f t="shared" si="42"/>
        <v>0</v>
      </c>
    </row>
    <row r="210" spans="1:10" s="20" customFormat="1">
      <c r="A210" s="143"/>
      <c r="B210" s="842" t="str">
        <f>IF(Setup!C48="","",Setup!C48)</f>
        <v>Supplies and Other Office Expenses</v>
      </c>
      <c r="C210" s="567"/>
      <c r="D210" s="589" t="str">
        <f t="shared" si="43"/>
        <v/>
      </c>
      <c r="E210" s="589" t="str">
        <f t="shared" si="42"/>
        <v/>
      </c>
      <c r="F210" s="589" t="str">
        <f t="shared" si="42"/>
        <v/>
      </c>
      <c r="G210" s="589" t="str">
        <f t="shared" si="42"/>
        <v/>
      </c>
      <c r="H210" s="589">
        <f t="shared" si="42"/>
        <v>0</v>
      </c>
      <c r="I210" s="589">
        <f t="shared" si="42"/>
        <v>0</v>
      </c>
      <c r="J210" s="589">
        <f t="shared" si="42"/>
        <v>0</v>
      </c>
    </row>
    <row r="211" spans="1:10" s="20" customFormat="1">
      <c r="A211" s="143"/>
      <c r="B211" s="842" t="str">
        <f>IF(Setup!C49="","",Setup!C49)</f>
        <v>Travel</v>
      </c>
      <c r="C211" s="567"/>
      <c r="D211" s="589" t="str">
        <f t="shared" si="43"/>
        <v/>
      </c>
      <c r="E211" s="589" t="str">
        <f t="shared" si="42"/>
        <v/>
      </c>
      <c r="F211" s="589" t="str">
        <f t="shared" si="42"/>
        <v/>
      </c>
      <c r="G211" s="589" t="str">
        <f t="shared" si="42"/>
        <v/>
      </c>
      <c r="H211" s="589">
        <f t="shared" si="42"/>
        <v>0</v>
      </c>
      <c r="I211" s="589">
        <f t="shared" si="42"/>
        <v>0</v>
      </c>
      <c r="J211" s="589">
        <f t="shared" si="42"/>
        <v>0</v>
      </c>
    </row>
    <row r="212" spans="1:10" s="20" customFormat="1">
      <c r="A212" s="143"/>
      <c r="B212" s="842" t="str">
        <f>IF(Setup!C50="","",Setup!C50)</f>
        <v>Insurance</v>
      </c>
      <c r="C212" s="567"/>
      <c r="D212" s="589" t="str">
        <f t="shared" si="43"/>
        <v/>
      </c>
      <c r="E212" s="589" t="str">
        <f t="shared" si="42"/>
        <v/>
      </c>
      <c r="F212" s="589" t="str">
        <f t="shared" si="42"/>
        <v/>
      </c>
      <c r="G212" s="589" t="str">
        <f t="shared" si="42"/>
        <v/>
      </c>
      <c r="H212" s="589">
        <f t="shared" si="42"/>
        <v>0</v>
      </c>
      <c r="I212" s="589">
        <f t="shared" si="42"/>
        <v>0</v>
      </c>
      <c r="J212" s="589">
        <f t="shared" si="42"/>
        <v>0</v>
      </c>
    </row>
    <row r="213" spans="1:10" s="20" customFormat="1">
      <c r="A213" s="143"/>
      <c r="B213" s="842" t="str">
        <f>IF(Setup!C51="","",Setup!C51)</f>
        <v>Board Meetings</v>
      </c>
      <c r="C213" s="567"/>
      <c r="D213" s="589" t="str">
        <f t="shared" si="43"/>
        <v/>
      </c>
      <c r="E213" s="589" t="str">
        <f t="shared" si="42"/>
        <v/>
      </c>
      <c r="F213" s="589" t="str">
        <f t="shared" si="42"/>
        <v/>
      </c>
      <c r="G213" s="589" t="str">
        <f t="shared" si="42"/>
        <v/>
      </c>
      <c r="H213" s="589">
        <f t="shared" si="42"/>
        <v>0</v>
      </c>
      <c r="I213" s="589">
        <f t="shared" si="42"/>
        <v>0</v>
      </c>
      <c r="J213" s="589">
        <f t="shared" si="42"/>
        <v>0</v>
      </c>
    </row>
    <row r="214" spans="1:10" s="20" customFormat="1">
      <c r="A214" s="143"/>
      <c r="B214" s="842" t="str">
        <f>IF(Setup!C52="","",Setup!C52)</f>
        <v>Equipment</v>
      </c>
      <c r="C214" s="567"/>
      <c r="D214" s="589" t="str">
        <f t="shared" si="43"/>
        <v/>
      </c>
      <c r="E214" s="589" t="str">
        <f t="shared" si="42"/>
        <v/>
      </c>
      <c r="F214" s="589" t="str">
        <f t="shared" si="42"/>
        <v/>
      </c>
      <c r="G214" s="589" t="str">
        <f t="shared" si="42"/>
        <v/>
      </c>
      <c r="H214" s="589">
        <f t="shared" si="42"/>
        <v>0</v>
      </c>
      <c r="I214" s="589">
        <f t="shared" si="42"/>
        <v>0</v>
      </c>
      <c r="J214" s="589">
        <f t="shared" si="42"/>
        <v>0</v>
      </c>
    </row>
    <row r="215" spans="1:10">
      <c r="B215" s="842" t="str">
        <f>IF(Setup!C53="","",Setup!C53)</f>
        <v/>
      </c>
      <c r="C215" s="567"/>
      <c r="D215" s="589" t="str">
        <f t="shared" si="43"/>
        <v/>
      </c>
      <c r="E215" s="589" t="str">
        <f t="shared" si="42"/>
        <v/>
      </c>
      <c r="F215" s="589" t="str">
        <f t="shared" si="42"/>
        <v/>
      </c>
      <c r="G215" s="589" t="str">
        <f t="shared" si="42"/>
        <v/>
      </c>
      <c r="H215" s="589">
        <f t="shared" si="42"/>
        <v>0</v>
      </c>
      <c r="I215" s="589">
        <f t="shared" si="42"/>
        <v>0</v>
      </c>
      <c r="J215" s="589">
        <f t="shared" si="42"/>
        <v>0</v>
      </c>
    </row>
    <row r="216" spans="1:10" s="783" customFormat="1">
      <c r="A216" s="143"/>
      <c r="B216" s="842" t="str">
        <f>IF(Setup!C54="","",Setup!C54)</f>
        <v/>
      </c>
      <c r="C216" s="791"/>
      <c r="D216" s="800" t="str">
        <f>IF(ISERROR(D$19*$C216),"",(D$19*$C216))</f>
        <v/>
      </c>
      <c r="E216" s="800" t="str">
        <f t="shared" si="42"/>
        <v/>
      </c>
      <c r="F216" s="800" t="str">
        <f t="shared" si="42"/>
        <v/>
      </c>
      <c r="G216" s="800" t="str">
        <f t="shared" si="42"/>
        <v/>
      </c>
      <c r="H216" s="800">
        <f t="shared" si="42"/>
        <v>0</v>
      </c>
      <c r="I216" s="800">
        <f t="shared" si="42"/>
        <v>0</v>
      </c>
      <c r="J216" s="800">
        <f t="shared" si="42"/>
        <v>0</v>
      </c>
    </row>
    <row r="217" spans="1:10" s="783" customFormat="1">
      <c r="A217" s="143"/>
      <c r="B217" s="842" t="str">
        <f>IF(Setup!C55="","",Setup!C55)</f>
        <v/>
      </c>
      <c r="C217" s="791"/>
      <c r="D217" s="800" t="str">
        <f t="shared" si="43"/>
        <v/>
      </c>
      <c r="E217" s="800" t="str">
        <f t="shared" si="42"/>
        <v/>
      </c>
      <c r="F217" s="800" t="str">
        <f t="shared" si="42"/>
        <v/>
      </c>
      <c r="G217" s="800" t="str">
        <f t="shared" si="42"/>
        <v/>
      </c>
      <c r="H217" s="800">
        <f t="shared" si="42"/>
        <v>0</v>
      </c>
      <c r="I217" s="800">
        <f t="shared" si="42"/>
        <v>0</v>
      </c>
      <c r="J217" s="800">
        <f t="shared" si="42"/>
        <v>0</v>
      </c>
    </row>
    <row r="218" spans="1:10" s="783" customFormat="1">
      <c r="A218" s="143"/>
      <c r="B218" s="842" t="str">
        <f>IF(Setup!C56="","",Setup!C56)</f>
        <v/>
      </c>
      <c r="C218" s="791"/>
      <c r="D218" s="800" t="str">
        <f t="shared" si="43"/>
        <v/>
      </c>
      <c r="E218" s="800" t="str">
        <f t="shared" si="42"/>
        <v/>
      </c>
      <c r="F218" s="800" t="str">
        <f t="shared" si="42"/>
        <v/>
      </c>
      <c r="G218" s="800" t="str">
        <f t="shared" si="42"/>
        <v/>
      </c>
      <c r="H218" s="800">
        <f t="shared" si="42"/>
        <v>0</v>
      </c>
      <c r="I218" s="800">
        <f t="shared" si="42"/>
        <v>0</v>
      </c>
      <c r="J218" s="800">
        <f t="shared" si="42"/>
        <v>0</v>
      </c>
    </row>
    <row r="219" spans="1:10" s="783" customFormat="1">
      <c r="A219" s="143"/>
      <c r="B219" s="842" t="str">
        <f>IF(Setup!C57="","",Setup!C57)</f>
        <v/>
      </c>
      <c r="C219" s="791"/>
      <c r="D219" s="800" t="str">
        <f t="shared" si="43"/>
        <v/>
      </c>
      <c r="E219" s="800" t="str">
        <f t="shared" si="42"/>
        <v/>
      </c>
      <c r="F219" s="800" t="str">
        <f t="shared" si="42"/>
        <v/>
      </c>
      <c r="G219" s="800" t="str">
        <f t="shared" si="42"/>
        <v/>
      </c>
      <c r="H219" s="800">
        <f t="shared" si="42"/>
        <v>0</v>
      </c>
      <c r="I219" s="800">
        <f t="shared" si="42"/>
        <v>0</v>
      </c>
      <c r="J219" s="800">
        <f t="shared" si="42"/>
        <v>0</v>
      </c>
    </row>
    <row r="220" spans="1:10" s="783" customFormat="1">
      <c r="A220" s="143"/>
      <c r="B220" s="842" t="str">
        <f>IF(Setup!C58="","",Setup!C58)</f>
        <v/>
      </c>
      <c r="C220" s="791"/>
      <c r="D220" s="800" t="str">
        <f t="shared" si="43"/>
        <v/>
      </c>
      <c r="E220" s="800" t="str">
        <f t="shared" si="42"/>
        <v/>
      </c>
      <c r="F220" s="800" t="str">
        <f t="shared" si="42"/>
        <v/>
      </c>
      <c r="G220" s="800" t="str">
        <f t="shared" si="42"/>
        <v/>
      </c>
      <c r="H220" s="800">
        <f t="shared" si="42"/>
        <v>0</v>
      </c>
      <c r="I220" s="800">
        <f t="shared" si="42"/>
        <v>0</v>
      </c>
      <c r="J220" s="800">
        <f t="shared" si="42"/>
        <v>0</v>
      </c>
    </row>
    <row r="221" spans="1:10" s="783" customFormat="1">
      <c r="A221" s="143"/>
      <c r="B221" s="842" t="str">
        <f>IF(Setup!C59="","",Setup!C59)</f>
        <v/>
      </c>
      <c r="C221" s="791"/>
      <c r="D221" s="800" t="str">
        <f t="shared" si="43"/>
        <v/>
      </c>
      <c r="E221" s="800" t="str">
        <f t="shared" si="42"/>
        <v/>
      </c>
      <c r="F221" s="800" t="str">
        <f t="shared" si="42"/>
        <v/>
      </c>
      <c r="G221" s="800" t="str">
        <f t="shared" si="42"/>
        <v/>
      </c>
      <c r="H221" s="800">
        <f t="shared" si="42"/>
        <v>0</v>
      </c>
      <c r="I221" s="800">
        <f t="shared" si="42"/>
        <v>0</v>
      </c>
      <c r="J221" s="800">
        <f t="shared" si="42"/>
        <v>0</v>
      </c>
    </row>
    <row r="222" spans="1:10" s="783" customFormat="1">
      <c r="A222" s="143"/>
      <c r="B222" s="842" t="str">
        <f>IF(Setup!C60="","",Setup!C60)</f>
        <v/>
      </c>
      <c r="C222" s="791"/>
      <c r="D222" s="800" t="str">
        <f t="shared" si="43"/>
        <v/>
      </c>
      <c r="E222" s="800" t="str">
        <f t="shared" si="42"/>
        <v/>
      </c>
      <c r="F222" s="800" t="str">
        <f t="shared" si="42"/>
        <v/>
      </c>
      <c r="G222" s="800" t="str">
        <f t="shared" si="42"/>
        <v/>
      </c>
      <c r="H222" s="800">
        <f t="shared" si="42"/>
        <v>0</v>
      </c>
      <c r="I222" s="800">
        <f t="shared" si="42"/>
        <v>0</v>
      </c>
      <c r="J222" s="800">
        <f t="shared" si="42"/>
        <v>0</v>
      </c>
    </row>
    <row r="223" spans="1:10" s="783" customFormat="1">
      <c r="A223" s="143"/>
      <c r="B223" s="842" t="str">
        <f>IF(Setup!C61="","",Setup!C61)</f>
        <v/>
      </c>
      <c r="C223" s="791"/>
      <c r="D223" s="800" t="str">
        <f t="shared" si="43"/>
        <v/>
      </c>
      <c r="E223" s="800" t="str">
        <f t="shared" si="42"/>
        <v/>
      </c>
      <c r="F223" s="800" t="str">
        <f t="shared" si="42"/>
        <v/>
      </c>
      <c r="G223" s="800" t="str">
        <f t="shared" si="42"/>
        <v/>
      </c>
      <c r="H223" s="800">
        <f t="shared" si="42"/>
        <v>0</v>
      </c>
      <c r="I223" s="800">
        <f t="shared" si="42"/>
        <v>0</v>
      </c>
      <c r="J223" s="800">
        <f t="shared" si="42"/>
        <v>0</v>
      </c>
    </row>
    <row r="224" spans="1:10" s="781" customFormat="1">
      <c r="A224" s="143"/>
      <c r="B224" s="842" t="str">
        <f>IF(Setup!C62="","",Setup!C62)</f>
        <v/>
      </c>
      <c r="C224" s="791"/>
      <c r="D224" s="800" t="str">
        <f t="shared" si="43"/>
        <v/>
      </c>
      <c r="E224" s="800" t="str">
        <f t="shared" si="42"/>
        <v/>
      </c>
      <c r="F224" s="800" t="str">
        <f t="shared" si="42"/>
        <v/>
      </c>
      <c r="G224" s="800" t="str">
        <f t="shared" si="42"/>
        <v/>
      </c>
      <c r="H224" s="800">
        <f t="shared" si="42"/>
        <v>0</v>
      </c>
      <c r="I224" s="800">
        <f t="shared" si="42"/>
        <v>0</v>
      </c>
      <c r="J224" s="800">
        <f t="shared" si="42"/>
        <v>0</v>
      </c>
    </row>
    <row r="225" spans="1:10" s="783" customFormat="1">
      <c r="A225" s="143"/>
      <c r="B225" s="842" t="str">
        <f>IF(Setup!C63="","",Setup!C63)</f>
        <v/>
      </c>
      <c r="C225" s="791"/>
      <c r="D225" s="800" t="str">
        <f>IF(ISERROR(D$19*$C225),"",(D$19*$C225))</f>
        <v/>
      </c>
      <c r="E225" s="800" t="str">
        <f t="shared" si="42"/>
        <v/>
      </c>
      <c r="F225" s="800" t="str">
        <f t="shared" si="42"/>
        <v/>
      </c>
      <c r="G225" s="800" t="str">
        <f t="shared" si="42"/>
        <v/>
      </c>
      <c r="H225" s="800">
        <f t="shared" si="42"/>
        <v>0</v>
      </c>
      <c r="I225" s="800">
        <f t="shared" si="42"/>
        <v>0</v>
      </c>
      <c r="J225" s="800">
        <f t="shared" si="42"/>
        <v>0</v>
      </c>
    </row>
    <row r="226" spans="1:10" s="783" customFormat="1">
      <c r="A226" s="143"/>
      <c r="B226" s="842" t="str">
        <f>IF(Setup!C64="","",Setup!C64)</f>
        <v/>
      </c>
      <c r="C226" s="791"/>
      <c r="D226" s="800" t="str">
        <f t="shared" si="43"/>
        <v/>
      </c>
      <c r="E226" s="800" t="str">
        <f t="shared" si="42"/>
        <v/>
      </c>
      <c r="F226" s="800" t="str">
        <f t="shared" si="42"/>
        <v/>
      </c>
      <c r="G226" s="800" t="str">
        <f t="shared" si="42"/>
        <v/>
      </c>
      <c r="H226" s="800">
        <f t="shared" si="42"/>
        <v>0</v>
      </c>
      <c r="I226" s="800">
        <f t="shared" si="42"/>
        <v>0</v>
      </c>
      <c r="J226" s="800">
        <f t="shared" si="42"/>
        <v>0</v>
      </c>
    </row>
    <row r="227" spans="1:10" s="783" customFormat="1">
      <c r="A227" s="143"/>
      <c r="B227" s="842" t="str">
        <f>IF(Setup!C65="","",Setup!C65)</f>
        <v/>
      </c>
      <c r="C227" s="791"/>
      <c r="D227" s="800" t="str">
        <f t="shared" si="43"/>
        <v/>
      </c>
      <c r="E227" s="800" t="str">
        <f t="shared" si="42"/>
        <v/>
      </c>
      <c r="F227" s="800" t="str">
        <f t="shared" si="42"/>
        <v/>
      </c>
      <c r="G227" s="800" t="str">
        <f t="shared" si="42"/>
        <v/>
      </c>
      <c r="H227" s="800">
        <f t="shared" si="42"/>
        <v>0</v>
      </c>
      <c r="I227" s="800">
        <f t="shared" si="42"/>
        <v>0</v>
      </c>
      <c r="J227" s="800">
        <f t="shared" si="42"/>
        <v>0</v>
      </c>
    </row>
    <row r="228" spans="1:10" s="783" customFormat="1">
      <c r="A228" s="143"/>
      <c r="B228" s="842" t="str">
        <f>IF(Setup!C66="","",Setup!C66)</f>
        <v/>
      </c>
      <c r="C228" s="791"/>
      <c r="D228" s="800" t="str">
        <f t="shared" si="43"/>
        <v/>
      </c>
      <c r="E228" s="800" t="str">
        <f t="shared" si="42"/>
        <v/>
      </c>
      <c r="F228" s="800" t="str">
        <f t="shared" si="42"/>
        <v/>
      </c>
      <c r="G228" s="800" t="str">
        <f t="shared" si="42"/>
        <v/>
      </c>
      <c r="H228" s="800">
        <f t="shared" si="42"/>
        <v>0</v>
      </c>
      <c r="I228" s="800">
        <f t="shared" si="42"/>
        <v>0</v>
      </c>
      <c r="J228" s="800">
        <f t="shared" si="42"/>
        <v>0</v>
      </c>
    </row>
    <row r="229" spans="1:10" s="783" customFormat="1">
      <c r="A229" s="143"/>
      <c r="B229" s="842" t="str">
        <f>IF(Setup!C67="","",Setup!C67)</f>
        <v/>
      </c>
      <c r="C229" s="791"/>
      <c r="D229" s="800" t="str">
        <f t="shared" si="43"/>
        <v/>
      </c>
      <c r="E229" s="800" t="str">
        <f t="shared" si="42"/>
        <v/>
      </c>
      <c r="F229" s="800" t="str">
        <f t="shared" si="42"/>
        <v/>
      </c>
      <c r="G229" s="800" t="str">
        <f t="shared" si="42"/>
        <v/>
      </c>
      <c r="H229" s="800">
        <f t="shared" ref="E229:J232" si="44">IF(ISERROR(H$19*$C229),"",(H$19*$C229))</f>
        <v>0</v>
      </c>
      <c r="I229" s="800">
        <f t="shared" si="44"/>
        <v>0</v>
      </c>
      <c r="J229" s="800">
        <f t="shared" si="44"/>
        <v>0</v>
      </c>
    </row>
    <row r="230" spans="1:10" s="783" customFormat="1">
      <c r="A230" s="143"/>
      <c r="B230" s="842" t="str">
        <f>IF(Setup!C68="","",Setup!C68)</f>
        <v/>
      </c>
      <c r="C230" s="791"/>
      <c r="D230" s="800" t="str">
        <f t="shared" si="43"/>
        <v/>
      </c>
      <c r="E230" s="800" t="str">
        <f t="shared" si="44"/>
        <v/>
      </c>
      <c r="F230" s="800" t="str">
        <f t="shared" si="44"/>
        <v/>
      </c>
      <c r="G230" s="800" t="str">
        <f t="shared" si="44"/>
        <v/>
      </c>
      <c r="H230" s="800">
        <f t="shared" si="44"/>
        <v>0</v>
      </c>
      <c r="I230" s="800">
        <f t="shared" si="44"/>
        <v>0</v>
      </c>
      <c r="J230" s="800">
        <f t="shared" si="44"/>
        <v>0</v>
      </c>
    </row>
    <row r="231" spans="1:10" s="783" customFormat="1">
      <c r="A231" s="143"/>
      <c r="B231" s="842" t="str">
        <f>IF(Setup!C69="","",Setup!C69)</f>
        <v/>
      </c>
      <c r="C231" s="791"/>
      <c r="D231" s="800" t="str">
        <f t="shared" si="43"/>
        <v/>
      </c>
      <c r="E231" s="800" t="str">
        <f t="shared" si="44"/>
        <v/>
      </c>
      <c r="F231" s="800" t="str">
        <f t="shared" si="44"/>
        <v/>
      </c>
      <c r="G231" s="800" t="str">
        <f t="shared" si="44"/>
        <v/>
      </c>
      <c r="H231" s="800">
        <f t="shared" si="44"/>
        <v>0</v>
      </c>
      <c r="I231" s="800">
        <f t="shared" si="44"/>
        <v>0</v>
      </c>
      <c r="J231" s="800">
        <f t="shared" si="44"/>
        <v>0</v>
      </c>
    </row>
    <row r="232" spans="1:10" s="783" customFormat="1">
      <c r="A232" s="143"/>
      <c r="B232" s="842" t="str">
        <f>IF(Setup!C70="","",Setup!C70)</f>
        <v/>
      </c>
      <c r="C232" s="791"/>
      <c r="D232" s="800" t="str">
        <f t="shared" si="43"/>
        <v/>
      </c>
      <c r="E232" s="800" t="str">
        <f t="shared" si="44"/>
        <v/>
      </c>
      <c r="F232" s="800" t="str">
        <f t="shared" si="44"/>
        <v/>
      </c>
      <c r="G232" s="800" t="str">
        <f t="shared" si="44"/>
        <v/>
      </c>
      <c r="H232" s="800">
        <f t="shared" si="44"/>
        <v>0</v>
      </c>
      <c r="I232" s="800">
        <f t="shared" si="44"/>
        <v>0</v>
      </c>
      <c r="J232" s="800">
        <f t="shared" si="44"/>
        <v>0</v>
      </c>
    </row>
    <row r="233" spans="1:10" s="783" customFormat="1">
      <c r="A233" s="143"/>
      <c r="B233" s="842" t="str">
        <f>IF(Setup!C71="","",Setup!C71)</f>
        <v/>
      </c>
      <c r="C233" s="791"/>
      <c r="D233" s="800" t="str">
        <f t="shared" si="43"/>
        <v/>
      </c>
      <c r="E233" s="800" t="str">
        <f t="shared" si="42"/>
        <v/>
      </c>
      <c r="F233" s="800" t="str">
        <f t="shared" si="42"/>
        <v/>
      </c>
      <c r="G233" s="800" t="str">
        <f t="shared" si="42"/>
        <v/>
      </c>
      <c r="H233" s="800">
        <f t="shared" si="42"/>
        <v>0</v>
      </c>
      <c r="I233" s="800">
        <f t="shared" si="42"/>
        <v>0</v>
      </c>
      <c r="J233" s="800">
        <f t="shared" si="42"/>
        <v>0</v>
      </c>
    </row>
    <row r="234" spans="1:10" s="783" customFormat="1">
      <c r="A234" s="143"/>
      <c r="B234" s="842" t="str">
        <f>IF(Setup!C72="","",Setup!C72)</f>
        <v/>
      </c>
      <c r="C234" s="791"/>
      <c r="D234" s="800" t="str">
        <f t="shared" si="43"/>
        <v/>
      </c>
      <c r="E234" s="800" t="str">
        <f t="shared" si="42"/>
        <v/>
      </c>
      <c r="F234" s="800" t="str">
        <f t="shared" si="42"/>
        <v/>
      </c>
      <c r="G234" s="800" t="str">
        <f t="shared" si="42"/>
        <v/>
      </c>
      <c r="H234" s="800">
        <f t="shared" si="42"/>
        <v>0</v>
      </c>
      <c r="I234" s="800">
        <f t="shared" si="42"/>
        <v>0</v>
      </c>
      <c r="J234" s="800">
        <f t="shared" si="42"/>
        <v>0</v>
      </c>
    </row>
    <row r="235" spans="1:10" s="781" customFormat="1">
      <c r="A235" s="143"/>
      <c r="B235" s="842" t="str">
        <f>IF(Setup!C73="","",Setup!C73)</f>
        <v/>
      </c>
      <c r="C235" s="791"/>
      <c r="D235" s="800" t="str">
        <f t="shared" si="43"/>
        <v/>
      </c>
      <c r="E235" s="800" t="str">
        <f t="shared" si="42"/>
        <v/>
      </c>
      <c r="F235" s="800" t="str">
        <f t="shared" si="42"/>
        <v/>
      </c>
      <c r="G235" s="800" t="str">
        <f t="shared" si="42"/>
        <v/>
      </c>
      <c r="H235" s="800">
        <f t="shared" si="42"/>
        <v>0</v>
      </c>
      <c r="I235" s="800">
        <f t="shared" si="42"/>
        <v>0</v>
      </c>
      <c r="J235" s="800">
        <f t="shared" si="42"/>
        <v>0</v>
      </c>
    </row>
    <row r="236" spans="1:10" s="783" customFormat="1">
      <c r="A236" s="143"/>
      <c r="B236" s="842" t="str">
        <f>IF(Setup!C74="","",Setup!C74)</f>
        <v/>
      </c>
      <c r="C236" s="791"/>
      <c r="D236" s="800" t="str">
        <f>IF(ISERROR(D$19*$C236),"",(D$19*$C236))</f>
        <v/>
      </c>
      <c r="E236" s="800" t="str">
        <f t="shared" si="42"/>
        <v/>
      </c>
      <c r="F236" s="800" t="str">
        <f t="shared" si="42"/>
        <v/>
      </c>
      <c r="G236" s="800" t="str">
        <f t="shared" si="42"/>
        <v/>
      </c>
      <c r="H236" s="800">
        <f t="shared" si="42"/>
        <v>0</v>
      </c>
      <c r="I236" s="800">
        <f t="shared" si="42"/>
        <v>0</v>
      </c>
      <c r="J236" s="800">
        <f t="shared" si="42"/>
        <v>0</v>
      </c>
    </row>
    <row r="237" spans="1:10" s="783" customFormat="1">
      <c r="A237" s="143"/>
      <c r="B237" s="842" t="str">
        <f>IF(Setup!C75="","",Setup!C75)</f>
        <v/>
      </c>
      <c r="C237" s="791"/>
      <c r="D237" s="800" t="str">
        <f t="shared" si="43"/>
        <v/>
      </c>
      <c r="E237" s="800" t="str">
        <f t="shared" si="42"/>
        <v/>
      </c>
      <c r="F237" s="800" t="str">
        <f t="shared" si="42"/>
        <v/>
      </c>
      <c r="G237" s="800" t="str">
        <f t="shared" si="42"/>
        <v/>
      </c>
      <c r="H237" s="800">
        <f t="shared" si="42"/>
        <v>0</v>
      </c>
      <c r="I237" s="800">
        <f t="shared" si="42"/>
        <v>0</v>
      </c>
      <c r="J237" s="800">
        <f t="shared" si="42"/>
        <v>0</v>
      </c>
    </row>
    <row r="238" spans="1:10" s="783" customFormat="1">
      <c r="A238" s="143"/>
      <c r="B238" s="842" t="str">
        <f>IF(Setup!C76="","",Setup!C76)</f>
        <v/>
      </c>
      <c r="C238" s="791"/>
      <c r="D238" s="800" t="str">
        <f t="shared" si="43"/>
        <v/>
      </c>
      <c r="E238" s="800" t="str">
        <f t="shared" si="42"/>
        <v/>
      </c>
      <c r="F238" s="800" t="str">
        <f t="shared" si="42"/>
        <v/>
      </c>
      <c r="G238" s="800" t="str">
        <f t="shared" si="42"/>
        <v/>
      </c>
      <c r="H238" s="800">
        <f t="shared" si="42"/>
        <v>0</v>
      </c>
      <c r="I238" s="800">
        <f t="shared" si="42"/>
        <v>0</v>
      </c>
      <c r="J238" s="800">
        <f t="shared" si="42"/>
        <v>0</v>
      </c>
    </row>
    <row r="239" spans="1:10" s="783" customFormat="1">
      <c r="A239" s="143"/>
      <c r="B239" s="842" t="str">
        <f>IF(Setup!C77="","",Setup!C77)</f>
        <v/>
      </c>
      <c r="C239" s="791"/>
      <c r="D239" s="800" t="str">
        <f t="shared" si="43"/>
        <v/>
      </c>
      <c r="E239" s="800" t="str">
        <f t="shared" si="42"/>
        <v/>
      </c>
      <c r="F239" s="800" t="str">
        <f t="shared" si="42"/>
        <v/>
      </c>
      <c r="G239" s="800" t="str">
        <f t="shared" si="42"/>
        <v/>
      </c>
      <c r="H239" s="800">
        <f t="shared" si="42"/>
        <v>0</v>
      </c>
      <c r="I239" s="800">
        <f t="shared" si="42"/>
        <v>0</v>
      </c>
      <c r="J239" s="800">
        <f t="shared" si="42"/>
        <v>0</v>
      </c>
    </row>
    <row r="240" spans="1:10" s="783" customFormat="1">
      <c r="A240" s="143"/>
      <c r="B240" s="842" t="str">
        <f>IF(Setup!C78="","",Setup!C78)</f>
        <v/>
      </c>
      <c r="C240" s="791"/>
      <c r="D240" s="800" t="str">
        <f t="shared" si="43"/>
        <v/>
      </c>
      <c r="E240" s="800" t="str">
        <f t="shared" si="42"/>
        <v/>
      </c>
      <c r="F240" s="800" t="str">
        <f t="shared" si="42"/>
        <v/>
      </c>
      <c r="G240" s="800" t="str">
        <f t="shared" si="42"/>
        <v/>
      </c>
      <c r="H240" s="800">
        <f t="shared" si="42"/>
        <v>0</v>
      </c>
      <c r="I240" s="800">
        <f t="shared" si="42"/>
        <v>0</v>
      </c>
      <c r="J240" s="800">
        <f t="shared" si="42"/>
        <v>0</v>
      </c>
    </row>
    <row r="241" spans="1:10" s="783" customFormat="1">
      <c r="A241" s="143"/>
      <c r="B241" s="842" t="str">
        <f>IF(Setup!C79="","",Setup!C79)</f>
        <v/>
      </c>
      <c r="C241" s="791"/>
      <c r="D241" s="800" t="str">
        <f t="shared" si="43"/>
        <v/>
      </c>
      <c r="E241" s="800" t="str">
        <f t="shared" si="42"/>
        <v/>
      </c>
      <c r="F241" s="800" t="str">
        <f t="shared" si="42"/>
        <v/>
      </c>
      <c r="G241" s="800" t="str">
        <f t="shared" si="42"/>
        <v/>
      </c>
      <c r="H241" s="800">
        <f t="shared" si="42"/>
        <v>0</v>
      </c>
      <c r="I241" s="800">
        <f t="shared" si="42"/>
        <v>0</v>
      </c>
      <c r="J241" s="800">
        <f t="shared" si="42"/>
        <v>0</v>
      </c>
    </row>
    <row r="242" spans="1:10" s="783" customFormat="1">
      <c r="A242" s="143"/>
      <c r="B242" s="842" t="str">
        <f>IF(Setup!C80="","",Setup!C80)</f>
        <v/>
      </c>
      <c r="C242" s="791"/>
      <c r="D242" s="800" t="str">
        <f t="shared" si="43"/>
        <v/>
      </c>
      <c r="E242" s="800" t="str">
        <f t="shared" si="42"/>
        <v/>
      </c>
      <c r="F242" s="800" t="str">
        <f t="shared" si="42"/>
        <v/>
      </c>
      <c r="G242" s="800" t="str">
        <f t="shared" si="42"/>
        <v/>
      </c>
      <c r="H242" s="800">
        <f t="shared" si="42"/>
        <v>0</v>
      </c>
      <c r="I242" s="800">
        <f t="shared" si="42"/>
        <v>0</v>
      </c>
      <c r="J242" s="800">
        <f t="shared" si="42"/>
        <v>0</v>
      </c>
    </row>
    <row r="243" spans="1:10" s="783" customFormat="1">
      <c r="A243" s="143"/>
      <c r="B243" s="842" t="str">
        <f>IF(Setup!C81="","",Setup!C81)</f>
        <v/>
      </c>
      <c r="C243" s="791"/>
      <c r="D243" s="800" t="str">
        <f t="shared" si="43"/>
        <v/>
      </c>
      <c r="E243" s="800" t="str">
        <f t="shared" si="42"/>
        <v/>
      </c>
      <c r="F243" s="800" t="str">
        <f t="shared" si="42"/>
        <v/>
      </c>
      <c r="G243" s="800" t="str">
        <f t="shared" si="42"/>
        <v/>
      </c>
      <c r="H243" s="800">
        <f t="shared" si="42"/>
        <v>0</v>
      </c>
      <c r="I243" s="800">
        <f t="shared" si="42"/>
        <v>0</v>
      </c>
      <c r="J243" s="800">
        <f t="shared" si="42"/>
        <v>0</v>
      </c>
    </row>
    <row r="244" spans="1:10" s="783" customFormat="1">
      <c r="A244" s="143"/>
      <c r="B244" s="842" t="str">
        <f>IF(Setup!C82="","",Setup!C82)</f>
        <v/>
      </c>
      <c r="C244" s="791"/>
      <c r="D244" s="800" t="str">
        <f t="shared" si="43"/>
        <v/>
      </c>
      <c r="E244" s="800" t="str">
        <f t="shared" si="42"/>
        <v/>
      </c>
      <c r="F244" s="800" t="str">
        <f t="shared" si="42"/>
        <v/>
      </c>
      <c r="G244" s="800" t="str">
        <f t="shared" si="42"/>
        <v/>
      </c>
      <c r="H244" s="800">
        <f t="shared" si="42"/>
        <v>0</v>
      </c>
      <c r="I244" s="800">
        <f t="shared" si="42"/>
        <v>0</v>
      </c>
      <c r="J244" s="800">
        <f t="shared" si="42"/>
        <v>0</v>
      </c>
    </row>
    <row r="245" spans="1:10" s="781" customFormat="1">
      <c r="A245" s="143"/>
      <c r="B245" s="842" t="str">
        <f>IF(Setup!C83="","",Setup!C83)</f>
        <v/>
      </c>
      <c r="C245" s="791"/>
      <c r="D245" s="800" t="str">
        <f t="shared" si="43"/>
        <v/>
      </c>
      <c r="E245" s="800" t="str">
        <f t="shared" si="42"/>
        <v/>
      </c>
      <c r="F245" s="800" t="str">
        <f t="shared" si="42"/>
        <v/>
      </c>
      <c r="G245" s="800" t="str">
        <f t="shared" si="42"/>
        <v/>
      </c>
      <c r="H245" s="800">
        <f t="shared" si="42"/>
        <v>0</v>
      </c>
      <c r="I245" s="800">
        <f t="shared" si="42"/>
        <v>0</v>
      </c>
      <c r="J245" s="800">
        <f t="shared" si="42"/>
        <v>0</v>
      </c>
    </row>
    <row r="246" spans="1:10" s="783" customFormat="1">
      <c r="A246" s="143"/>
      <c r="B246" s="842" t="str">
        <f>IF(Setup!C84="","",Setup!C84)</f>
        <v/>
      </c>
      <c r="C246" s="791"/>
      <c r="D246" s="800" t="str">
        <f>IF(ISERROR(D$19*$C246),"",(D$19*$C246))</f>
        <v/>
      </c>
      <c r="E246" s="800" t="str">
        <f t="shared" si="42"/>
        <v/>
      </c>
      <c r="F246" s="800" t="str">
        <f t="shared" si="42"/>
        <v/>
      </c>
      <c r="G246" s="800" t="str">
        <f t="shared" si="42"/>
        <v/>
      </c>
      <c r="H246" s="800">
        <f t="shared" si="42"/>
        <v>0</v>
      </c>
      <c r="I246" s="800">
        <f t="shared" si="42"/>
        <v>0</v>
      </c>
      <c r="J246" s="800">
        <f t="shared" si="42"/>
        <v>0</v>
      </c>
    </row>
    <row r="247" spans="1:10" s="783" customFormat="1">
      <c r="A247" s="143"/>
      <c r="B247" s="842" t="str">
        <f>IF(Setup!C85="","",Setup!C85)</f>
        <v/>
      </c>
      <c r="C247" s="791"/>
      <c r="D247" s="800" t="str">
        <f t="shared" si="43"/>
        <v/>
      </c>
      <c r="E247" s="800" t="str">
        <f t="shared" si="42"/>
        <v/>
      </c>
      <c r="F247" s="800" t="str">
        <f t="shared" si="42"/>
        <v/>
      </c>
      <c r="G247" s="800" t="str">
        <f t="shared" si="42"/>
        <v/>
      </c>
      <c r="H247" s="800">
        <f t="shared" si="42"/>
        <v>0</v>
      </c>
      <c r="I247" s="800">
        <f t="shared" si="42"/>
        <v>0</v>
      </c>
      <c r="J247" s="800">
        <f t="shared" si="42"/>
        <v>0</v>
      </c>
    </row>
    <row r="248" spans="1:10" s="783" customFormat="1">
      <c r="A248" s="143"/>
      <c r="B248" s="842" t="str">
        <f>IF(Setup!C86="","",Setup!C86)</f>
        <v/>
      </c>
      <c r="C248" s="791"/>
      <c r="D248" s="800" t="str">
        <f t="shared" si="43"/>
        <v/>
      </c>
      <c r="E248" s="800" t="str">
        <f t="shared" si="42"/>
        <v/>
      </c>
      <c r="F248" s="800" t="str">
        <f t="shared" si="42"/>
        <v/>
      </c>
      <c r="G248" s="800" t="str">
        <f t="shared" si="42"/>
        <v/>
      </c>
      <c r="H248" s="800">
        <f t="shared" si="42"/>
        <v>0</v>
      </c>
      <c r="I248" s="800">
        <f t="shared" si="42"/>
        <v>0</v>
      </c>
      <c r="J248" s="800">
        <f t="shared" si="42"/>
        <v>0</v>
      </c>
    </row>
    <row r="249" spans="1:10" s="783" customFormat="1">
      <c r="A249" s="143"/>
      <c r="B249" s="842" t="str">
        <f>IF(Setup!C87="","",Setup!C87)</f>
        <v/>
      </c>
      <c r="C249" s="791"/>
      <c r="D249" s="800" t="str">
        <f t="shared" si="43"/>
        <v/>
      </c>
      <c r="E249" s="800" t="str">
        <f t="shared" si="42"/>
        <v/>
      </c>
      <c r="F249" s="800" t="str">
        <f t="shared" si="42"/>
        <v/>
      </c>
      <c r="G249" s="800" t="str">
        <f t="shared" si="42"/>
        <v/>
      </c>
      <c r="H249" s="800">
        <f t="shared" si="42"/>
        <v>0</v>
      </c>
      <c r="I249" s="800">
        <f t="shared" si="42"/>
        <v>0</v>
      </c>
      <c r="J249" s="800">
        <f t="shared" si="42"/>
        <v>0</v>
      </c>
    </row>
    <row r="250" spans="1:10" s="783" customFormat="1">
      <c r="A250" s="143"/>
      <c r="B250" s="842" t="str">
        <f>IF(Setup!C88="","",Setup!C88)</f>
        <v/>
      </c>
      <c r="C250" s="791"/>
      <c r="D250" s="800" t="str">
        <f t="shared" si="43"/>
        <v/>
      </c>
      <c r="E250" s="800" t="str">
        <f t="shared" si="42"/>
        <v/>
      </c>
      <c r="F250" s="800" t="str">
        <f t="shared" si="42"/>
        <v/>
      </c>
      <c r="G250" s="800" t="str">
        <f t="shared" si="42"/>
        <v/>
      </c>
      <c r="H250" s="800">
        <f t="shared" si="42"/>
        <v>0</v>
      </c>
      <c r="I250" s="800">
        <f t="shared" si="42"/>
        <v>0</v>
      </c>
      <c r="J250" s="800">
        <f t="shared" si="42"/>
        <v>0</v>
      </c>
    </row>
    <row r="251" spans="1:10" s="783" customFormat="1">
      <c r="A251" s="143"/>
      <c r="B251" s="842" t="str">
        <f>IF(Setup!C89="","",Setup!C89)</f>
        <v/>
      </c>
      <c r="C251" s="791"/>
      <c r="D251" s="800" t="str">
        <f t="shared" si="43"/>
        <v/>
      </c>
      <c r="E251" s="800" t="str">
        <f t="shared" si="42"/>
        <v/>
      </c>
      <c r="F251" s="800" t="str">
        <f t="shared" si="42"/>
        <v/>
      </c>
      <c r="G251" s="800" t="str">
        <f t="shared" si="42"/>
        <v/>
      </c>
      <c r="H251" s="800">
        <f t="shared" si="42"/>
        <v>0</v>
      </c>
      <c r="I251" s="800">
        <f t="shared" si="42"/>
        <v>0</v>
      </c>
      <c r="J251" s="800">
        <f t="shared" si="42"/>
        <v>0</v>
      </c>
    </row>
    <row r="252" spans="1:10" s="783" customFormat="1">
      <c r="A252" s="143"/>
      <c r="B252" s="842" t="str">
        <f>IF(Setup!C90="","",Setup!C90)</f>
        <v/>
      </c>
      <c r="C252" s="791"/>
      <c r="D252" s="800" t="str">
        <f t="shared" si="43"/>
        <v/>
      </c>
      <c r="E252" s="800" t="str">
        <f t="shared" si="43"/>
        <v/>
      </c>
      <c r="F252" s="800" t="str">
        <f t="shared" si="43"/>
        <v/>
      </c>
      <c r="G252" s="800" t="str">
        <f t="shared" si="43"/>
        <v/>
      </c>
      <c r="H252" s="800">
        <f t="shared" si="43"/>
        <v>0</v>
      </c>
      <c r="I252" s="800">
        <f t="shared" si="43"/>
        <v>0</v>
      </c>
      <c r="J252" s="800">
        <f t="shared" si="43"/>
        <v>0</v>
      </c>
    </row>
    <row r="253" spans="1:10" s="783" customFormat="1">
      <c r="A253" s="143"/>
      <c r="B253" s="842" t="str">
        <f>IF(Setup!C91="","",Setup!C91)</f>
        <v/>
      </c>
      <c r="C253" s="791"/>
      <c r="D253" s="800" t="str">
        <f t="shared" ref="D253:J255" si="45">IF(ISERROR(D$19*$C253),"",(D$19*$C253))</f>
        <v/>
      </c>
      <c r="E253" s="800" t="str">
        <f t="shared" si="45"/>
        <v/>
      </c>
      <c r="F253" s="800" t="str">
        <f t="shared" si="45"/>
        <v/>
      </c>
      <c r="G253" s="800" t="str">
        <f t="shared" si="45"/>
        <v/>
      </c>
      <c r="H253" s="800">
        <f t="shared" si="45"/>
        <v>0</v>
      </c>
      <c r="I253" s="800">
        <f t="shared" si="45"/>
        <v>0</v>
      </c>
      <c r="J253" s="800">
        <f t="shared" si="45"/>
        <v>0</v>
      </c>
    </row>
    <row r="254" spans="1:10" s="783" customFormat="1">
      <c r="A254" s="143"/>
      <c r="B254" s="842" t="str">
        <f>IF(Setup!C92="","",Setup!C92)</f>
        <v/>
      </c>
      <c r="C254" s="791"/>
      <c r="D254" s="800" t="str">
        <f t="shared" si="45"/>
        <v/>
      </c>
      <c r="E254" s="800" t="str">
        <f t="shared" si="45"/>
        <v/>
      </c>
      <c r="F254" s="800" t="str">
        <f t="shared" si="45"/>
        <v/>
      </c>
      <c r="G254" s="800" t="str">
        <f t="shared" si="45"/>
        <v/>
      </c>
      <c r="H254" s="800">
        <f t="shared" si="45"/>
        <v>0</v>
      </c>
      <c r="I254" s="800">
        <f t="shared" si="45"/>
        <v>0</v>
      </c>
      <c r="J254" s="800">
        <f t="shared" si="45"/>
        <v>0</v>
      </c>
    </row>
    <row r="255" spans="1:10" s="781" customFormat="1" ht="13.5" thickBot="1">
      <c r="A255" s="143"/>
      <c r="B255" s="842" t="str">
        <f>IF(Setup!C93="","",Setup!C93)</f>
        <v/>
      </c>
      <c r="C255" s="791"/>
      <c r="D255" s="800" t="str">
        <f t="shared" si="45"/>
        <v/>
      </c>
      <c r="E255" s="800" t="str">
        <f t="shared" si="45"/>
        <v/>
      </c>
      <c r="F255" s="800" t="str">
        <f t="shared" si="45"/>
        <v/>
      </c>
      <c r="G255" s="800" t="str">
        <f t="shared" si="45"/>
        <v/>
      </c>
      <c r="H255" s="800">
        <f t="shared" si="45"/>
        <v>0</v>
      </c>
      <c r="I255" s="800">
        <f t="shared" si="45"/>
        <v>0</v>
      </c>
      <c r="J255" s="800">
        <f t="shared" si="45"/>
        <v>0</v>
      </c>
    </row>
    <row r="256" spans="1:10" ht="13.5" thickBot="1">
      <c r="B256" s="415" t="s">
        <v>0</v>
      </c>
      <c r="C256" s="590">
        <f t="shared" ref="C256:J256" si="46">IF(ISERROR(C205+C154),"",(C205+C154))</f>
        <v>0</v>
      </c>
      <c r="D256" s="590">
        <f t="shared" si="46"/>
        <v>0</v>
      </c>
      <c r="E256" s="590">
        <f t="shared" si="46"/>
        <v>0</v>
      </c>
      <c r="F256" s="590">
        <f t="shared" si="46"/>
        <v>0</v>
      </c>
      <c r="G256" s="590">
        <f t="shared" si="46"/>
        <v>0</v>
      </c>
      <c r="H256" s="590">
        <f t="shared" si="46"/>
        <v>0</v>
      </c>
      <c r="I256" s="590">
        <f t="shared" si="46"/>
        <v>0</v>
      </c>
      <c r="J256" s="591">
        <f t="shared" si="46"/>
        <v>0</v>
      </c>
    </row>
    <row r="257" spans="1:11" ht="13.5" thickBot="1">
      <c r="B257" s="416"/>
      <c r="C257" s="592"/>
      <c r="D257" s="592"/>
      <c r="E257" s="592"/>
      <c r="F257" s="592"/>
      <c r="G257" s="593"/>
      <c r="H257" s="594"/>
      <c r="I257" s="594"/>
      <c r="J257" s="583"/>
    </row>
    <row r="258" spans="1:11" ht="13.5" thickBot="1">
      <c r="B258" s="421" t="s">
        <v>6</v>
      </c>
      <c r="C258" s="595">
        <f t="shared" ref="C258:J258" si="47">IF(ISERROR(C150-C256),"",(C150-C256))</f>
        <v>0</v>
      </c>
      <c r="D258" s="595">
        <f t="shared" si="47"/>
        <v>0</v>
      </c>
      <c r="E258" s="595">
        <f t="shared" si="47"/>
        <v>0</v>
      </c>
      <c r="F258" s="595">
        <f t="shared" si="47"/>
        <v>0</v>
      </c>
      <c r="G258" s="595">
        <f t="shared" si="47"/>
        <v>0</v>
      </c>
      <c r="H258" s="595">
        <f t="shared" si="47"/>
        <v>0</v>
      </c>
      <c r="I258" s="595">
        <f t="shared" si="47"/>
        <v>0</v>
      </c>
      <c r="J258" s="596">
        <f t="shared" si="47"/>
        <v>0</v>
      </c>
    </row>
    <row r="259" spans="1:11">
      <c r="B259" s="416"/>
      <c r="C259" s="7"/>
      <c r="D259" s="7"/>
      <c r="E259" s="7"/>
      <c r="F259" s="7"/>
      <c r="G259" s="8"/>
      <c r="H259" s="9"/>
      <c r="I259" s="9"/>
    </row>
    <row r="260" spans="1:11" ht="15">
      <c r="B260" s="422" t="s">
        <v>144</v>
      </c>
      <c r="C260" s="7"/>
      <c r="D260" s="7"/>
      <c r="E260" s="7"/>
      <c r="F260" s="7"/>
      <c r="G260" s="8"/>
      <c r="H260" s="9"/>
      <c r="I260" s="9"/>
    </row>
    <row r="261" spans="1:11">
      <c r="B261" s="423" t="str">
        <f>'Input-IS Y1'!B261</f>
        <v xml:space="preserve">Cells with Formulas are Lightly Highlighted </v>
      </c>
      <c r="C261" s="7"/>
      <c r="D261" s="7"/>
      <c r="E261" s="7"/>
      <c r="F261" s="7"/>
      <c r="G261" s="8"/>
      <c r="H261" s="9"/>
      <c r="I261" s="9"/>
    </row>
    <row r="262" spans="1:11" ht="24" customHeight="1">
      <c r="B262" s="17"/>
      <c r="D262" s="143"/>
      <c r="E262" s="143">
        <v>4</v>
      </c>
      <c r="F262" s="143">
        <v>5</v>
      </c>
      <c r="G262" s="143">
        <v>6</v>
      </c>
      <c r="H262" s="143">
        <v>7</v>
      </c>
      <c r="I262" s="143">
        <v>8</v>
      </c>
      <c r="J262" s="143">
        <v>9</v>
      </c>
    </row>
    <row r="263" spans="1:11" ht="19.5" customHeight="1">
      <c r="B263" s="424" t="s">
        <v>30</v>
      </c>
      <c r="D263" s="758">
        <f>B6</f>
        <v>2015</v>
      </c>
      <c r="E263" s="143"/>
      <c r="F263" s="143"/>
      <c r="G263" s="143"/>
      <c r="H263" s="143"/>
      <c r="I263" s="143"/>
      <c r="J263" s="143"/>
    </row>
    <row r="264" spans="1:11" ht="12.75" customHeight="1">
      <c r="B264" s="424"/>
      <c r="D264" s="143"/>
      <c r="E264" s="143"/>
      <c r="F264" s="143"/>
      <c r="G264" s="143"/>
      <c r="H264" s="143"/>
      <c r="I264" s="143"/>
      <c r="J264" s="143"/>
    </row>
    <row r="265" spans="1:11" s="23" customFormat="1" ht="12" customHeight="1" thickBot="1">
      <c r="A265" s="145"/>
      <c r="B265" s="413" t="s">
        <v>45</v>
      </c>
      <c r="C265" s="414"/>
      <c r="D265" s="747" t="str">
        <f t="shared" ref="D265:J265" si="48">D152</f>
        <v>Training</v>
      </c>
      <c r="E265" s="747" t="str">
        <f t="shared" si="48"/>
        <v>Conference</v>
      </c>
      <c r="F265" s="747" t="str">
        <f t="shared" si="48"/>
        <v>Research</v>
      </c>
      <c r="G265" s="747" t="str">
        <f t="shared" si="48"/>
        <v>Publications</v>
      </c>
      <c r="H265" s="432" t="str">
        <f t="shared" si="48"/>
        <v/>
      </c>
      <c r="I265" s="432" t="str">
        <f t="shared" si="48"/>
        <v/>
      </c>
      <c r="J265" s="432" t="str">
        <f t="shared" si="48"/>
        <v/>
      </c>
      <c r="K265" s="405"/>
    </row>
    <row r="266" spans="1:11" s="23" customFormat="1" ht="12" customHeight="1">
      <c r="A266" s="145"/>
      <c r="B266" s="743" t="s">
        <v>31</v>
      </c>
      <c r="C266" s="753"/>
      <c r="D266" s="754"/>
      <c r="E266" s="754"/>
      <c r="F266" s="754"/>
      <c r="G266" s="754"/>
      <c r="H266" s="622"/>
      <c r="I266" s="622"/>
      <c r="J266" s="571"/>
      <c r="K266" s="405"/>
    </row>
    <row r="267" spans="1:11">
      <c r="B267" s="743" t="s">
        <v>69</v>
      </c>
      <c r="C267" s="755"/>
      <c r="D267" s="754"/>
      <c r="E267" s="754"/>
      <c r="F267" s="754"/>
      <c r="G267" s="754"/>
      <c r="H267" s="622"/>
      <c r="I267" s="622"/>
      <c r="J267" s="571"/>
      <c r="K267" s="405"/>
    </row>
    <row r="268" spans="1:11" ht="14.25">
      <c r="B268" s="433" t="s">
        <v>32</v>
      </c>
      <c r="C268" s="623"/>
      <c r="D268" s="623">
        <f>IF(ISERROR('Input-IS Y5'!D$256/D$266),0,'Input-IS Y5'!D$256/D$266)</f>
        <v>0</v>
      </c>
      <c r="E268" s="623">
        <f>IF(ISERROR('Input-IS Y5'!E$256/E$266),0,'Input-IS Y5'!E$256/E$266)</f>
        <v>0</v>
      </c>
      <c r="F268" s="623">
        <f>IF(ISERROR('Input-IS Y5'!F$256/F$266),0,'Input-IS Y5'!F$256/F$266)</f>
        <v>0</v>
      </c>
      <c r="G268" s="623">
        <f>IF(ISERROR('Input-IS Y5'!G$256/G$266),0,'Input-IS Y5'!G$256/G$266)</f>
        <v>0</v>
      </c>
      <c r="H268" s="623">
        <f>IF(ISERROR('Input-IS Y5'!H$256/H$266),0,'Input-IS Y5'!H$256/H$266)</f>
        <v>0</v>
      </c>
      <c r="I268" s="623">
        <f>IF(ISERROR('Input-IS Y5'!I$256/I$266),0,'Input-IS Y5'!I$256/I$266)</f>
        <v>0</v>
      </c>
      <c r="J268" s="579">
        <f>IF(ISERROR('Input-IS Y5'!J$256/J$266),0,'Input-IS Y5'!J$256/J$266)</f>
        <v>0</v>
      </c>
      <c r="K268" s="426"/>
    </row>
    <row r="269" spans="1:11" ht="14.25">
      <c r="B269" s="433" t="s">
        <v>70</v>
      </c>
      <c r="C269" s="623"/>
      <c r="D269" s="623">
        <f t="shared" ref="D269:J269" si="49">IF(D270&gt;=0,0,-D270)</f>
        <v>0</v>
      </c>
      <c r="E269" s="623">
        <f t="shared" si="49"/>
        <v>0</v>
      </c>
      <c r="F269" s="623">
        <f t="shared" si="49"/>
        <v>0</v>
      </c>
      <c r="G269" s="623">
        <f t="shared" si="49"/>
        <v>0</v>
      </c>
      <c r="H269" s="623">
        <f t="shared" si="49"/>
        <v>0</v>
      </c>
      <c r="I269" s="623">
        <f t="shared" si="49"/>
        <v>0</v>
      </c>
      <c r="J269" s="579">
        <f t="shared" si="49"/>
        <v>0</v>
      </c>
      <c r="K269" s="426"/>
    </row>
    <row r="270" spans="1:11" ht="14.25">
      <c r="B270" s="433" t="s">
        <v>44</v>
      </c>
      <c r="C270" s="623"/>
      <c r="D270" s="623">
        <f t="shared" ref="D270:J270" si="50">IF(D268="",0,D267-D268)</f>
        <v>0</v>
      </c>
      <c r="E270" s="623">
        <f t="shared" si="50"/>
        <v>0</v>
      </c>
      <c r="F270" s="623">
        <f t="shared" si="50"/>
        <v>0</v>
      </c>
      <c r="G270" s="623">
        <f t="shared" si="50"/>
        <v>0</v>
      </c>
      <c r="H270" s="623">
        <f t="shared" si="50"/>
        <v>0</v>
      </c>
      <c r="I270" s="623">
        <f t="shared" si="50"/>
        <v>0</v>
      </c>
      <c r="J270" s="579">
        <f t="shared" si="50"/>
        <v>0</v>
      </c>
      <c r="K270" s="426"/>
    </row>
    <row r="271" spans="1:11" ht="14.25">
      <c r="B271" s="433" t="s">
        <v>33</v>
      </c>
      <c r="C271" s="623"/>
      <c r="D271" s="623">
        <f>IF(ISERROR('Input-IS Y5'!D150/D266),0,'Input-IS Y5'!D150/D266)</f>
        <v>0</v>
      </c>
      <c r="E271" s="623">
        <f>IF(ISERROR('Input-IS Y5'!E150/E266),0,'Input-IS Y5'!E150/E266)</f>
        <v>0</v>
      </c>
      <c r="F271" s="623">
        <f>IF(ISERROR('Input-IS Y5'!F150/F266),0,'Input-IS Y5'!F150/F266)</f>
        <v>0</v>
      </c>
      <c r="G271" s="623">
        <f>IF(ISERROR('Input-IS Y5'!G150/G266),0,'Input-IS Y5'!G150/G266)</f>
        <v>0</v>
      </c>
      <c r="H271" s="623">
        <f>IF(ISERROR('Input-IS Y5'!H150/H266),0,'Input-IS Y5'!H150/H266)</f>
        <v>0</v>
      </c>
      <c r="I271" s="623">
        <f>IF(ISERROR('Input-IS Y5'!I150/I266),0,'Input-IS Y5'!I150/I266)</f>
        <v>0</v>
      </c>
      <c r="J271" s="579">
        <f>IF(ISERROR('Input-IS Y5'!J150/J266),0,'Input-IS Y5'!J150/J266)</f>
        <v>0</v>
      </c>
      <c r="K271" s="426"/>
    </row>
    <row r="272" spans="1:11" ht="14.25">
      <c r="B272" s="433" t="s">
        <v>34</v>
      </c>
      <c r="C272" s="623"/>
      <c r="D272" s="623">
        <f t="shared" ref="D272:J272" si="51">IF(ISERROR(D271-D268),"",D271-D268)</f>
        <v>0</v>
      </c>
      <c r="E272" s="623">
        <f t="shared" si="51"/>
        <v>0</v>
      </c>
      <c r="F272" s="623">
        <f t="shared" si="51"/>
        <v>0</v>
      </c>
      <c r="G272" s="623">
        <f t="shared" si="51"/>
        <v>0</v>
      </c>
      <c r="H272" s="623">
        <f t="shared" si="51"/>
        <v>0</v>
      </c>
      <c r="I272" s="623">
        <f t="shared" si="51"/>
        <v>0</v>
      </c>
      <c r="J272" s="579">
        <f t="shared" si="51"/>
        <v>0</v>
      </c>
      <c r="K272" s="426"/>
    </row>
    <row r="273" spans="2:11" ht="14.25">
      <c r="B273" s="435" t="s">
        <v>47</v>
      </c>
      <c r="C273" s="436"/>
      <c r="D273" s="626" t="str">
        <f t="shared" ref="D273:J273" si="52">IF(ISERROR(D272/D271),"",D272/D271)</f>
        <v/>
      </c>
      <c r="E273" s="626" t="str">
        <f t="shared" si="52"/>
        <v/>
      </c>
      <c r="F273" s="626" t="str">
        <f t="shared" si="52"/>
        <v/>
      </c>
      <c r="G273" s="626" t="str">
        <f t="shared" si="52"/>
        <v/>
      </c>
      <c r="H273" s="626" t="str">
        <f t="shared" si="52"/>
        <v/>
      </c>
      <c r="I273" s="626" t="str">
        <f t="shared" si="52"/>
        <v/>
      </c>
      <c r="J273" s="604" t="str">
        <f t="shared" si="52"/>
        <v/>
      </c>
      <c r="K273" s="426"/>
    </row>
    <row r="274" spans="2:11" ht="15">
      <c r="B274" s="429"/>
      <c r="C274" s="426"/>
      <c r="D274" s="426"/>
      <c r="E274" s="426"/>
      <c r="F274" s="426"/>
      <c r="G274" s="426"/>
      <c r="H274" s="426"/>
      <c r="I274" s="426"/>
      <c r="J274" s="426"/>
      <c r="K274" s="426"/>
    </row>
    <row r="275" spans="2:11" ht="13.5" thickBot="1">
      <c r="B275" s="437" t="s">
        <v>35</v>
      </c>
      <c r="C275" s="438" t="s">
        <v>1</v>
      </c>
      <c r="D275" s="439" t="str">
        <f t="shared" ref="D275:J275" si="53">D265</f>
        <v>Training</v>
      </c>
      <c r="E275" s="439" t="str">
        <f t="shared" si="53"/>
        <v>Conference</v>
      </c>
      <c r="F275" s="439" t="str">
        <f t="shared" si="53"/>
        <v>Research</v>
      </c>
      <c r="G275" s="439" t="str">
        <f t="shared" si="53"/>
        <v>Publications</v>
      </c>
      <c r="H275" s="439" t="str">
        <f t="shared" si="53"/>
        <v/>
      </c>
      <c r="I275" s="439" t="str">
        <f t="shared" si="53"/>
        <v/>
      </c>
      <c r="J275" s="439" t="str">
        <f t="shared" si="53"/>
        <v/>
      </c>
      <c r="K275" s="405"/>
    </row>
    <row r="276" spans="2:11" ht="14.25">
      <c r="B276" s="433" t="s">
        <v>7</v>
      </c>
      <c r="C276" s="623">
        <f>'Input-IS Y5'!C150</f>
        <v>0</v>
      </c>
      <c r="D276" s="623">
        <f>'Input-IS Y5'!D150</f>
        <v>0</v>
      </c>
      <c r="E276" s="623">
        <f>'Input-IS Y5'!E150</f>
        <v>0</v>
      </c>
      <c r="F276" s="623">
        <f>'Input-IS Y5'!F150</f>
        <v>0</v>
      </c>
      <c r="G276" s="623">
        <f>'Input-IS Y5'!G150</f>
        <v>0</v>
      </c>
      <c r="H276" s="623">
        <f>'Input-IS Y5'!H150</f>
        <v>0</v>
      </c>
      <c r="I276" s="623">
        <f>'Input-IS Y5'!I150</f>
        <v>0</v>
      </c>
      <c r="J276" s="623">
        <f>'Input-IS Y5'!J150</f>
        <v>0</v>
      </c>
      <c r="K276" s="426"/>
    </row>
    <row r="277" spans="2:11" ht="14.25">
      <c r="B277" s="433" t="s">
        <v>36</v>
      </c>
      <c r="C277" s="623">
        <f>'Input-IS Y5'!C256</f>
        <v>0</v>
      </c>
      <c r="D277" s="623">
        <f>'Input-IS Y5'!D256</f>
        <v>0</v>
      </c>
      <c r="E277" s="623">
        <f>'Input-IS Y5'!E256</f>
        <v>0</v>
      </c>
      <c r="F277" s="623">
        <f>'Input-IS Y5'!F256</f>
        <v>0</v>
      </c>
      <c r="G277" s="623">
        <f>'Input-IS Y5'!G256</f>
        <v>0</v>
      </c>
      <c r="H277" s="623">
        <f>'Input-IS Y5'!H256</f>
        <v>0</v>
      </c>
      <c r="I277" s="623">
        <f>'Input-IS Y5'!I256</f>
        <v>0</v>
      </c>
      <c r="J277" s="623">
        <f>'Input-IS Y5'!J256</f>
        <v>0</v>
      </c>
      <c r="K277" s="426"/>
    </row>
    <row r="278" spans="2:11" ht="14.25">
      <c r="B278" s="433" t="s">
        <v>34</v>
      </c>
      <c r="C278" s="623">
        <f t="shared" ref="C278:J278" si="54">C276-C277</f>
        <v>0</v>
      </c>
      <c r="D278" s="623">
        <f t="shared" si="54"/>
        <v>0</v>
      </c>
      <c r="E278" s="623">
        <f t="shared" si="54"/>
        <v>0</v>
      </c>
      <c r="F278" s="623">
        <f t="shared" si="54"/>
        <v>0</v>
      </c>
      <c r="G278" s="623">
        <f t="shared" si="54"/>
        <v>0</v>
      </c>
      <c r="H278" s="623">
        <f t="shared" si="54"/>
        <v>0</v>
      </c>
      <c r="I278" s="623">
        <f t="shared" si="54"/>
        <v>0</v>
      </c>
      <c r="J278" s="623">
        <f t="shared" si="54"/>
        <v>0</v>
      </c>
      <c r="K278" s="426"/>
    </row>
    <row r="279" spans="2:11" ht="14.25">
      <c r="B279" s="435" t="s">
        <v>46</v>
      </c>
      <c r="C279" s="632" t="str">
        <f>IF(ISERROR(C278/$C$278),"",C278/$C$278)</f>
        <v/>
      </c>
      <c r="D279" s="604" t="e">
        <f t="shared" ref="D279:J279" si="55">IF(D278/$C$278&lt;0,0,(D278/$C$278))</f>
        <v>#DIV/0!</v>
      </c>
      <c r="E279" s="604" t="e">
        <f t="shared" si="55"/>
        <v>#DIV/0!</v>
      </c>
      <c r="F279" s="604" t="e">
        <f t="shared" si="55"/>
        <v>#DIV/0!</v>
      </c>
      <c r="G279" s="604" t="e">
        <f t="shared" si="55"/>
        <v>#DIV/0!</v>
      </c>
      <c r="H279" s="604" t="e">
        <f t="shared" si="55"/>
        <v>#DIV/0!</v>
      </c>
      <c r="I279" s="604" t="e">
        <f t="shared" si="55"/>
        <v>#DIV/0!</v>
      </c>
      <c r="J279" s="604" t="e">
        <f t="shared" si="55"/>
        <v>#DIV/0!</v>
      </c>
      <c r="K279" s="426"/>
    </row>
    <row r="280" spans="2:11" ht="15">
      <c r="B280" s="440"/>
      <c r="C280" s="441"/>
      <c r="D280" s="441"/>
      <c r="E280" s="441"/>
      <c r="F280" s="441"/>
      <c r="G280" s="441"/>
      <c r="H280" s="441"/>
      <c r="I280" s="441"/>
      <c r="J280" s="441"/>
      <c r="K280" s="426"/>
    </row>
    <row r="281" spans="2:11" ht="13.5" thickBot="1">
      <c r="B281" s="437" t="s">
        <v>37</v>
      </c>
      <c r="C281" s="438" t="s">
        <v>1</v>
      </c>
      <c r="D281" s="439" t="str">
        <f t="shared" ref="D281:J281" si="56">D275</f>
        <v>Training</v>
      </c>
      <c r="E281" s="439" t="str">
        <f t="shared" si="56"/>
        <v>Conference</v>
      </c>
      <c r="F281" s="439" t="str">
        <f t="shared" si="56"/>
        <v>Research</v>
      </c>
      <c r="G281" s="439" t="str">
        <f t="shared" si="56"/>
        <v>Publications</v>
      </c>
      <c r="H281" s="439" t="str">
        <f t="shared" si="56"/>
        <v/>
      </c>
      <c r="I281" s="439" t="str">
        <f t="shared" si="56"/>
        <v/>
      </c>
      <c r="J281" s="439" t="str">
        <f t="shared" si="56"/>
        <v/>
      </c>
      <c r="K281" s="405"/>
    </row>
    <row r="282" spans="2:11" ht="14.25">
      <c r="B282" s="433" t="s">
        <v>18</v>
      </c>
      <c r="C282" s="623">
        <f>'Input-IS Y5'!C149</f>
        <v>0</v>
      </c>
      <c r="D282" s="623">
        <f>'Input-IS Y5'!D149</f>
        <v>0</v>
      </c>
      <c r="E282" s="623">
        <f>'Input-IS Y5'!E149</f>
        <v>0</v>
      </c>
      <c r="F282" s="623">
        <f>'Input-IS Y5'!F149</f>
        <v>0</v>
      </c>
      <c r="G282" s="623">
        <f>'Input-IS Y5'!G149</f>
        <v>0</v>
      </c>
      <c r="H282" s="623">
        <f>'Input-IS Y5'!H149</f>
        <v>0</v>
      </c>
      <c r="I282" s="623">
        <f>'Input-IS Y5'!I149</f>
        <v>0</v>
      </c>
      <c r="J282" s="623">
        <f>'Input-IS Y5'!J149</f>
        <v>0</v>
      </c>
      <c r="K282" s="426"/>
    </row>
    <row r="283" spans="2:11" ht="14.25">
      <c r="B283" s="433" t="s">
        <v>38</v>
      </c>
      <c r="C283" s="626" t="e">
        <f>IF((C282/C286)="","",(C282/C286))</f>
        <v>#DIV/0!</v>
      </c>
      <c r="D283" s="626" t="e">
        <f t="shared" ref="D283:J283" si="57">IF(D$291="","",(D282/$C$282))</f>
        <v>#DIV/0!</v>
      </c>
      <c r="E283" s="626" t="e">
        <f t="shared" si="57"/>
        <v>#DIV/0!</v>
      </c>
      <c r="F283" s="626" t="e">
        <f t="shared" si="57"/>
        <v>#DIV/0!</v>
      </c>
      <c r="G283" s="626" t="e">
        <f t="shared" si="57"/>
        <v>#DIV/0!</v>
      </c>
      <c r="H283" s="626" t="str">
        <f t="shared" si="57"/>
        <v/>
      </c>
      <c r="I283" s="626" t="str">
        <f t="shared" si="57"/>
        <v/>
      </c>
      <c r="J283" s="626" t="str">
        <f t="shared" si="57"/>
        <v/>
      </c>
      <c r="K283" s="426"/>
    </row>
    <row r="284" spans="2:11" ht="14.25">
      <c r="B284" s="433" t="s">
        <v>39</v>
      </c>
      <c r="C284" s="624">
        <f>'Input-IS Y5'!C81</f>
        <v>0</v>
      </c>
      <c r="D284" s="624">
        <f>'Input-IS Y5'!D81</f>
        <v>0</v>
      </c>
      <c r="E284" s="624">
        <f>'Input-IS Y5'!E81</f>
        <v>0</v>
      </c>
      <c r="F284" s="624">
        <f>'Input-IS Y5'!F81</f>
        <v>0</v>
      </c>
      <c r="G284" s="624">
        <f>'Input-IS Y5'!G81</f>
        <v>0</v>
      </c>
      <c r="H284" s="624">
        <f>'Input-IS Y5'!H81</f>
        <v>0</v>
      </c>
      <c r="I284" s="624">
        <f>'Input-IS Y5'!I81</f>
        <v>0</v>
      </c>
      <c r="J284" s="624">
        <f>'Input-IS Y5'!J81</f>
        <v>0</v>
      </c>
      <c r="K284" s="426"/>
    </row>
    <row r="285" spans="2:11" ht="14.25">
      <c r="B285" s="433" t="s">
        <v>48</v>
      </c>
      <c r="C285" s="626" t="e">
        <f>IF((C284/C286)="","",(C284/C286))</f>
        <v>#DIV/0!</v>
      </c>
      <c r="D285" s="632" t="e">
        <f t="shared" ref="D285:J285" si="58">IF(D291="","",(D284/$C$284))</f>
        <v>#DIV/0!</v>
      </c>
      <c r="E285" s="632" t="e">
        <f t="shared" si="58"/>
        <v>#DIV/0!</v>
      </c>
      <c r="F285" s="632" t="e">
        <f t="shared" si="58"/>
        <v>#DIV/0!</v>
      </c>
      <c r="G285" s="632" t="e">
        <f t="shared" si="58"/>
        <v>#DIV/0!</v>
      </c>
      <c r="H285" s="632" t="str">
        <f t="shared" si="58"/>
        <v/>
      </c>
      <c r="I285" s="632" t="str">
        <f t="shared" si="58"/>
        <v/>
      </c>
      <c r="J285" s="632" t="str">
        <f t="shared" si="58"/>
        <v/>
      </c>
      <c r="K285" s="426"/>
    </row>
    <row r="286" spans="2:11" ht="14.25">
      <c r="B286" s="433" t="s">
        <v>7</v>
      </c>
      <c r="C286" s="624">
        <f>'Input-IS Y5'!C150</f>
        <v>0</v>
      </c>
      <c r="D286" s="624">
        <f>'Input-IS Y5'!D150</f>
        <v>0</v>
      </c>
      <c r="E286" s="624">
        <f>'Input-IS Y5'!E150</f>
        <v>0</v>
      </c>
      <c r="F286" s="624">
        <f>'Input-IS Y5'!F150</f>
        <v>0</v>
      </c>
      <c r="G286" s="624">
        <f>'Input-IS Y5'!G150</f>
        <v>0</v>
      </c>
      <c r="H286" s="624">
        <f>'Input-IS Y5'!H150</f>
        <v>0</v>
      </c>
      <c r="I286" s="624">
        <f>'Input-IS Y5'!I150</f>
        <v>0</v>
      </c>
      <c r="J286" s="624">
        <f>'Input-IS Y5'!J150</f>
        <v>0</v>
      </c>
      <c r="K286" s="426"/>
    </row>
    <row r="287" spans="2:11" ht="14.25">
      <c r="B287" s="433" t="s">
        <v>49</v>
      </c>
      <c r="C287" s="626"/>
      <c r="D287" s="626" t="e">
        <f t="shared" ref="D287:J287" si="59">IF(D291="","",(D286/$C$286))</f>
        <v>#DIV/0!</v>
      </c>
      <c r="E287" s="626" t="e">
        <f t="shared" si="59"/>
        <v>#DIV/0!</v>
      </c>
      <c r="F287" s="626" t="e">
        <f t="shared" si="59"/>
        <v>#DIV/0!</v>
      </c>
      <c r="G287" s="626" t="e">
        <f t="shared" si="59"/>
        <v>#DIV/0!</v>
      </c>
      <c r="H287" s="626" t="str">
        <f t="shared" si="59"/>
        <v/>
      </c>
      <c r="I287" s="626" t="str">
        <f t="shared" si="59"/>
        <v/>
      </c>
      <c r="J287" s="626" t="str">
        <f t="shared" si="59"/>
        <v/>
      </c>
      <c r="K287" s="426"/>
    </row>
    <row r="288" spans="2:11" ht="14.25">
      <c r="B288" s="433" t="s">
        <v>51</v>
      </c>
      <c r="C288" s="632"/>
      <c r="D288" s="632" t="e">
        <f t="shared" ref="D288:J288" si="60">IF(D291="","",(D282/D$286))</f>
        <v>#DIV/0!</v>
      </c>
      <c r="E288" s="632" t="e">
        <f t="shared" si="60"/>
        <v>#DIV/0!</v>
      </c>
      <c r="F288" s="632" t="e">
        <f t="shared" si="60"/>
        <v>#DIV/0!</v>
      </c>
      <c r="G288" s="632" t="e">
        <f t="shared" si="60"/>
        <v>#DIV/0!</v>
      </c>
      <c r="H288" s="632" t="str">
        <f t="shared" si="60"/>
        <v/>
      </c>
      <c r="I288" s="632" t="str">
        <f t="shared" si="60"/>
        <v/>
      </c>
      <c r="J288" s="632" t="str">
        <f t="shared" si="60"/>
        <v/>
      </c>
      <c r="K288" s="426"/>
    </row>
    <row r="289" spans="2:11" ht="14.25">
      <c r="B289" s="433" t="s">
        <v>50</v>
      </c>
      <c r="C289" s="632"/>
      <c r="D289" s="632" t="e">
        <f t="shared" ref="D289:J289" si="61">IF(D291="","",(D284/D$286))</f>
        <v>#DIV/0!</v>
      </c>
      <c r="E289" s="632" t="e">
        <f t="shared" si="61"/>
        <v>#DIV/0!</v>
      </c>
      <c r="F289" s="632" t="e">
        <f t="shared" si="61"/>
        <v>#DIV/0!</v>
      </c>
      <c r="G289" s="632" t="e">
        <f t="shared" si="61"/>
        <v>#DIV/0!</v>
      </c>
      <c r="H289" s="632" t="str">
        <f t="shared" si="61"/>
        <v/>
      </c>
      <c r="I289" s="632" t="str">
        <f t="shared" si="61"/>
        <v/>
      </c>
      <c r="J289" s="632" t="str">
        <f t="shared" si="61"/>
        <v/>
      </c>
      <c r="K289" s="426"/>
    </row>
    <row r="290" spans="2:11" ht="15">
      <c r="B290" s="443"/>
      <c r="C290" s="444"/>
      <c r="D290" s="445"/>
      <c r="E290" s="446"/>
      <c r="F290" s="447"/>
      <c r="G290" s="448"/>
      <c r="H290" s="445"/>
      <c r="I290" s="449"/>
      <c r="J290" s="450"/>
      <c r="K290" s="426"/>
    </row>
    <row r="291" spans="2:11" ht="13.5" thickBot="1">
      <c r="B291" s="437" t="s">
        <v>40</v>
      </c>
      <c r="C291" s="438" t="s">
        <v>1</v>
      </c>
      <c r="D291" s="439" t="str">
        <f t="shared" ref="D291:J291" si="62">D281</f>
        <v>Training</v>
      </c>
      <c r="E291" s="439" t="str">
        <f t="shared" si="62"/>
        <v>Conference</v>
      </c>
      <c r="F291" s="439" t="str">
        <f t="shared" si="62"/>
        <v>Research</v>
      </c>
      <c r="G291" s="439" t="str">
        <f t="shared" si="62"/>
        <v>Publications</v>
      </c>
      <c r="H291" s="439" t="str">
        <f t="shared" si="62"/>
        <v/>
      </c>
      <c r="I291" s="439" t="str">
        <f t="shared" si="62"/>
        <v/>
      </c>
      <c r="J291" s="439" t="str">
        <f t="shared" si="62"/>
        <v/>
      </c>
      <c r="K291" s="405"/>
    </row>
    <row r="292" spans="2:11" ht="14.25">
      <c r="B292" s="433" t="s">
        <v>41</v>
      </c>
      <c r="C292" s="623">
        <f>'Input-IS Y5'!C154</f>
        <v>0</v>
      </c>
      <c r="D292" s="623">
        <f>'Input-IS Y5'!D154</f>
        <v>0</v>
      </c>
      <c r="E292" s="623">
        <f>'Input-IS Y5'!E154</f>
        <v>0</v>
      </c>
      <c r="F292" s="623">
        <f>'Input-IS Y5'!F154</f>
        <v>0</v>
      </c>
      <c r="G292" s="623">
        <f>'Input-IS Y5'!G154</f>
        <v>0</v>
      </c>
      <c r="H292" s="623">
        <f>'Input-IS Y5'!H154</f>
        <v>0</v>
      </c>
      <c r="I292" s="623">
        <f>'Input-IS Y5'!I154</f>
        <v>0</v>
      </c>
      <c r="J292" s="623">
        <f>'Input-IS Y5'!J154</f>
        <v>0</v>
      </c>
      <c r="K292" s="426"/>
    </row>
    <row r="293" spans="2:11" ht="14.25">
      <c r="B293" s="433" t="s">
        <v>42</v>
      </c>
      <c r="C293" s="626"/>
      <c r="D293" s="626" t="e">
        <f t="shared" ref="D293:J293" si="63">IF(D$291="","",(D292/$C$292))</f>
        <v>#DIV/0!</v>
      </c>
      <c r="E293" s="626" t="e">
        <f t="shared" si="63"/>
        <v>#DIV/0!</v>
      </c>
      <c r="F293" s="626" t="e">
        <f t="shared" si="63"/>
        <v>#DIV/0!</v>
      </c>
      <c r="G293" s="626" t="e">
        <f t="shared" si="63"/>
        <v>#DIV/0!</v>
      </c>
      <c r="H293" s="626" t="str">
        <f t="shared" si="63"/>
        <v/>
      </c>
      <c r="I293" s="626" t="str">
        <f t="shared" si="63"/>
        <v/>
      </c>
      <c r="J293" s="626" t="str">
        <f t="shared" si="63"/>
        <v/>
      </c>
      <c r="K293" s="426"/>
    </row>
    <row r="294" spans="2:11" ht="14.25">
      <c r="B294" s="433" t="s">
        <v>66</v>
      </c>
      <c r="C294" s="623">
        <f>'Input-IS Y5'!C205</f>
        <v>0</v>
      </c>
      <c r="D294" s="623">
        <f>'Input-IS Y5'!D205</f>
        <v>0</v>
      </c>
      <c r="E294" s="623">
        <f>'Input-IS Y5'!E205</f>
        <v>0</v>
      </c>
      <c r="F294" s="623">
        <f>'Input-IS Y5'!F205</f>
        <v>0</v>
      </c>
      <c r="G294" s="623">
        <f>'Input-IS Y5'!G205</f>
        <v>0</v>
      </c>
      <c r="H294" s="623">
        <f>'Input-IS Y5'!H205</f>
        <v>0</v>
      </c>
      <c r="I294" s="623">
        <f>'Input-IS Y5'!I205</f>
        <v>0</v>
      </c>
      <c r="J294" s="623">
        <f>'Input-IS Y5'!J205</f>
        <v>0</v>
      </c>
      <c r="K294" s="426"/>
    </row>
    <row r="295" spans="2:11" ht="14.25">
      <c r="B295" s="433" t="s">
        <v>67</v>
      </c>
      <c r="C295" s="626"/>
      <c r="D295" s="626" t="e">
        <f t="shared" ref="D295:J295" si="64">IF(D291="","",(D294/$C$294))</f>
        <v>#DIV/0!</v>
      </c>
      <c r="E295" s="626" t="e">
        <f t="shared" si="64"/>
        <v>#DIV/0!</v>
      </c>
      <c r="F295" s="626" t="e">
        <f t="shared" si="64"/>
        <v>#DIV/0!</v>
      </c>
      <c r="G295" s="626" t="e">
        <f t="shared" si="64"/>
        <v>#DIV/0!</v>
      </c>
      <c r="H295" s="626" t="str">
        <f t="shared" si="64"/>
        <v/>
      </c>
      <c r="I295" s="626" t="str">
        <f t="shared" si="64"/>
        <v/>
      </c>
      <c r="J295" s="626" t="str">
        <f t="shared" si="64"/>
        <v/>
      </c>
      <c r="K295" s="426"/>
    </row>
    <row r="296" spans="2:11" ht="14.25">
      <c r="B296" s="433" t="s">
        <v>43</v>
      </c>
      <c r="C296" s="623">
        <f>'Input-IS Y5'!C256</f>
        <v>0</v>
      </c>
      <c r="D296" s="623">
        <f>'Input-IS Y5'!D256</f>
        <v>0</v>
      </c>
      <c r="E296" s="623">
        <f>'Input-IS Y5'!E256</f>
        <v>0</v>
      </c>
      <c r="F296" s="623">
        <f>'Input-IS Y5'!F256</f>
        <v>0</v>
      </c>
      <c r="G296" s="623">
        <f>'Input-IS Y5'!G256</f>
        <v>0</v>
      </c>
      <c r="H296" s="623">
        <f>'Input-IS Y5'!H256</f>
        <v>0</v>
      </c>
      <c r="I296" s="623">
        <f>'Input-IS Y5'!I256</f>
        <v>0</v>
      </c>
      <c r="J296" s="623">
        <f>'Input-IS Y5'!J256</f>
        <v>0</v>
      </c>
      <c r="K296" s="426"/>
    </row>
    <row r="297" spans="2:11" ht="14.25">
      <c r="B297" s="433" t="s">
        <v>52</v>
      </c>
      <c r="C297" s="626"/>
      <c r="D297" s="626" t="e">
        <f t="shared" ref="D297:J297" si="65">IF(D291="","",(D296/$C$296))</f>
        <v>#DIV/0!</v>
      </c>
      <c r="E297" s="626" t="e">
        <f t="shared" si="65"/>
        <v>#DIV/0!</v>
      </c>
      <c r="F297" s="626" t="e">
        <f t="shared" si="65"/>
        <v>#DIV/0!</v>
      </c>
      <c r="G297" s="626" t="e">
        <f t="shared" si="65"/>
        <v>#DIV/0!</v>
      </c>
      <c r="H297" s="626" t="str">
        <f t="shared" si="65"/>
        <v/>
      </c>
      <c r="I297" s="626" t="str">
        <f t="shared" si="65"/>
        <v/>
      </c>
      <c r="J297" s="626" t="str">
        <f t="shared" si="65"/>
        <v/>
      </c>
      <c r="K297" s="426"/>
    </row>
    <row r="298" spans="2:11" ht="14.25">
      <c r="B298" s="433" t="s">
        <v>53</v>
      </c>
      <c r="C298" s="626"/>
      <c r="D298" s="626" t="e">
        <f t="shared" ref="D298:J298" si="66">IF(D291="","",(D292/D$296))</f>
        <v>#DIV/0!</v>
      </c>
      <c r="E298" s="626" t="e">
        <f t="shared" si="66"/>
        <v>#DIV/0!</v>
      </c>
      <c r="F298" s="626" t="e">
        <f t="shared" si="66"/>
        <v>#DIV/0!</v>
      </c>
      <c r="G298" s="626" t="e">
        <f t="shared" si="66"/>
        <v>#DIV/0!</v>
      </c>
      <c r="H298" s="626" t="str">
        <f t="shared" si="66"/>
        <v/>
      </c>
      <c r="I298" s="626" t="str">
        <f t="shared" si="66"/>
        <v/>
      </c>
      <c r="J298" s="626" t="str">
        <f t="shared" si="66"/>
        <v/>
      </c>
      <c r="K298" s="426"/>
    </row>
    <row r="299" spans="2:11" ht="14.25">
      <c r="B299" s="433" t="s">
        <v>68</v>
      </c>
      <c r="C299" s="626"/>
      <c r="D299" s="632" t="e">
        <f t="shared" ref="D299:J299" si="67">IF(D291="","",((D294/D$296)))</f>
        <v>#DIV/0!</v>
      </c>
      <c r="E299" s="632" t="e">
        <f t="shared" si="67"/>
        <v>#DIV/0!</v>
      </c>
      <c r="F299" s="632" t="e">
        <f t="shared" si="67"/>
        <v>#DIV/0!</v>
      </c>
      <c r="G299" s="632" t="e">
        <f t="shared" si="67"/>
        <v>#DIV/0!</v>
      </c>
      <c r="H299" s="632" t="str">
        <f t="shared" si="67"/>
        <v/>
      </c>
      <c r="I299" s="632" t="str">
        <f t="shared" si="67"/>
        <v/>
      </c>
      <c r="J299" s="632" t="str">
        <f t="shared" si="67"/>
        <v/>
      </c>
      <c r="K299" s="426"/>
    </row>
    <row r="300" spans="2:11" ht="15">
      <c r="B300" s="443"/>
      <c r="C300" s="444"/>
      <c r="D300" s="445"/>
      <c r="E300" s="446"/>
      <c r="F300" s="447"/>
      <c r="G300" s="448"/>
      <c r="H300" s="445"/>
      <c r="I300" s="449"/>
      <c r="J300" s="450"/>
      <c r="K300" s="426"/>
    </row>
    <row r="301" spans="2:11" ht="13.5" thickBot="1">
      <c r="B301" s="437" t="s">
        <v>44</v>
      </c>
      <c r="C301" s="438" t="s">
        <v>1</v>
      </c>
      <c r="D301" s="439" t="str">
        <f t="shared" ref="D301:J301" si="68">D291</f>
        <v>Training</v>
      </c>
      <c r="E301" s="439" t="str">
        <f t="shared" si="68"/>
        <v>Conference</v>
      </c>
      <c r="F301" s="439" t="str">
        <f t="shared" si="68"/>
        <v>Research</v>
      </c>
      <c r="G301" s="439" t="str">
        <f t="shared" si="68"/>
        <v>Publications</v>
      </c>
      <c r="H301" s="439" t="str">
        <f t="shared" si="68"/>
        <v/>
      </c>
      <c r="I301" s="439" t="str">
        <f t="shared" si="68"/>
        <v/>
      </c>
      <c r="J301" s="439" t="str">
        <f t="shared" si="68"/>
        <v/>
      </c>
      <c r="K301" s="405"/>
    </row>
    <row r="302" spans="2:11" ht="14.25">
      <c r="B302" s="433" t="s">
        <v>18</v>
      </c>
      <c r="C302" s="623">
        <f>'Input-IS Y5'!C149</f>
        <v>0</v>
      </c>
      <c r="D302" s="623">
        <f>'Input-IS Y5'!D149</f>
        <v>0</v>
      </c>
      <c r="E302" s="623">
        <f>'Input-IS Y5'!E149</f>
        <v>0</v>
      </c>
      <c r="F302" s="623">
        <f>'Input-IS Y5'!F149</f>
        <v>0</v>
      </c>
      <c r="G302" s="623">
        <f>'Input-IS Y5'!G149</f>
        <v>0</v>
      </c>
      <c r="H302" s="623">
        <f>'Input-IS Y5'!H149</f>
        <v>0</v>
      </c>
      <c r="I302" s="623">
        <f>'Input-IS Y5'!I149</f>
        <v>0</v>
      </c>
      <c r="J302" s="623">
        <f>'Input-IS Y5'!J149</f>
        <v>0</v>
      </c>
      <c r="K302" s="426"/>
    </row>
    <row r="303" spans="2:11" ht="14.25">
      <c r="B303" s="433" t="s">
        <v>36</v>
      </c>
      <c r="C303" s="623">
        <f>'Input-IS Y5'!C256</f>
        <v>0</v>
      </c>
      <c r="D303" s="623">
        <f>'Input-IS Y5'!D256</f>
        <v>0</v>
      </c>
      <c r="E303" s="623">
        <f>'Input-IS Y5'!E256</f>
        <v>0</v>
      </c>
      <c r="F303" s="623">
        <f>'Input-IS Y5'!F256</f>
        <v>0</v>
      </c>
      <c r="G303" s="623">
        <f>'Input-IS Y5'!G256</f>
        <v>0</v>
      </c>
      <c r="H303" s="623">
        <f>'Input-IS Y5'!H256</f>
        <v>0</v>
      </c>
      <c r="I303" s="623">
        <f>'Input-IS Y5'!I256</f>
        <v>0</v>
      </c>
      <c r="J303" s="623">
        <f>'Input-IS Y5'!J256</f>
        <v>0</v>
      </c>
      <c r="K303" s="426"/>
    </row>
    <row r="304" spans="2:11" ht="14.25">
      <c r="B304" s="435" t="s">
        <v>54</v>
      </c>
      <c r="C304" s="632" t="str">
        <f t="shared" ref="C304:J304" si="69">IF(ISERROR(C302/C303),"",C302/C303)</f>
        <v/>
      </c>
      <c r="D304" s="626" t="str">
        <f t="shared" si="69"/>
        <v/>
      </c>
      <c r="E304" s="626" t="str">
        <f t="shared" si="69"/>
        <v/>
      </c>
      <c r="F304" s="626" t="str">
        <f t="shared" si="69"/>
        <v/>
      </c>
      <c r="G304" s="626" t="str">
        <f t="shared" si="69"/>
        <v/>
      </c>
      <c r="H304" s="626" t="str">
        <f t="shared" si="69"/>
        <v/>
      </c>
      <c r="I304" s="626" t="str">
        <f t="shared" si="69"/>
        <v/>
      </c>
      <c r="J304" s="626" t="str">
        <f t="shared" si="69"/>
        <v/>
      </c>
      <c r="K304" s="426"/>
    </row>
    <row r="305" spans="2:11" ht="15">
      <c r="B305" s="24"/>
      <c r="C305" s="23"/>
      <c r="D305" s="207"/>
      <c r="E305" s="23"/>
      <c r="F305" s="23"/>
      <c r="G305" s="23"/>
      <c r="H305" s="23"/>
      <c r="I305" s="23"/>
      <c r="J305" s="23"/>
      <c r="K305" s="23"/>
    </row>
    <row r="307" spans="2:11" ht="15.75">
      <c r="B307" s="25" t="s">
        <v>65</v>
      </c>
    </row>
  </sheetData>
  <sheetProtection password="FA56" sheet="1" objects="1" scenarios="1" formatCells="0" formatColumns="0" formatRows="0"/>
  <conditionalFormatting sqref="D265:D304 E265:G265 D9:D181 D203:D215 D256:D261">
    <cfRule type="expression" dxfId="1035" priority="132">
      <formula>$D$9=""</formula>
    </cfRule>
  </conditionalFormatting>
  <conditionalFormatting sqref="E266:E304 E9:E181 E203:E215 E256:E261">
    <cfRule type="expression" dxfId="1034" priority="131">
      <formula>$E$9=""</formula>
    </cfRule>
  </conditionalFormatting>
  <conditionalFormatting sqref="F266:F304 F9:F181 F203:F215 F256:F261">
    <cfRule type="expression" dxfId="1033" priority="130">
      <formula>$F$9=""</formula>
    </cfRule>
  </conditionalFormatting>
  <conditionalFormatting sqref="G266:G304 G9:G181 G203:G215 G256:G261">
    <cfRule type="expression" dxfId="1032" priority="129">
      <formula>$G$9=""</formula>
    </cfRule>
  </conditionalFormatting>
  <conditionalFormatting sqref="H265:H304 H9:H181 H203:H215 H256:H261">
    <cfRule type="expression" dxfId="1031" priority="128">
      <formula>$H$9=""</formula>
    </cfRule>
  </conditionalFormatting>
  <conditionalFormatting sqref="I265:I304 I9:I181 I203:I215 I256:I261">
    <cfRule type="expression" dxfId="1030" priority="127">
      <formula>$I$9=""</formula>
    </cfRule>
  </conditionalFormatting>
  <conditionalFormatting sqref="J265:J304 J9:J181 J203:J215 J256:J261">
    <cfRule type="expression" dxfId="1029" priority="126">
      <formula>$J$9=""</formula>
    </cfRule>
  </conditionalFormatting>
  <conditionalFormatting sqref="D81">
    <cfRule type="expression" dxfId="1028" priority="125">
      <formula>$D$9=""</formula>
    </cfRule>
  </conditionalFormatting>
  <conditionalFormatting sqref="E81">
    <cfRule type="expression" dxfId="1027" priority="124">
      <formula>$E$9=""</formula>
    </cfRule>
  </conditionalFormatting>
  <conditionalFormatting sqref="F81">
    <cfRule type="expression" dxfId="1026" priority="123">
      <formula>$F$9=""</formula>
    </cfRule>
  </conditionalFormatting>
  <conditionalFormatting sqref="G81">
    <cfRule type="expression" dxfId="1025" priority="122">
      <formula>$G$9=""</formula>
    </cfRule>
  </conditionalFormatting>
  <conditionalFormatting sqref="H81">
    <cfRule type="expression" dxfId="1024" priority="121">
      <formula>$H$9=""</formula>
    </cfRule>
  </conditionalFormatting>
  <conditionalFormatting sqref="I81">
    <cfRule type="expression" dxfId="1023" priority="120">
      <formula>$I$9=""</formula>
    </cfRule>
  </conditionalFormatting>
  <conditionalFormatting sqref="J81">
    <cfRule type="expression" dxfId="1022" priority="119">
      <formula>$J$9=""</formula>
    </cfRule>
  </conditionalFormatting>
  <conditionalFormatting sqref="D81">
    <cfRule type="expression" dxfId="1021" priority="118">
      <formula>$D$9=""</formula>
    </cfRule>
  </conditionalFormatting>
  <conditionalFormatting sqref="E81">
    <cfRule type="expression" dxfId="1020" priority="117">
      <formula>$E$9=""</formula>
    </cfRule>
  </conditionalFormatting>
  <conditionalFormatting sqref="F81">
    <cfRule type="expression" dxfId="1019" priority="116">
      <formula>$F$9=""</formula>
    </cfRule>
  </conditionalFormatting>
  <conditionalFormatting sqref="G81">
    <cfRule type="expression" dxfId="1018" priority="115">
      <formula>$G$9=""</formula>
    </cfRule>
  </conditionalFormatting>
  <conditionalFormatting sqref="H81">
    <cfRule type="expression" dxfId="1017" priority="114">
      <formula>$H$9=""</formula>
    </cfRule>
  </conditionalFormatting>
  <conditionalFormatting sqref="I81">
    <cfRule type="expression" dxfId="1016" priority="113">
      <formula>$I$9=""</formula>
    </cfRule>
  </conditionalFormatting>
  <conditionalFormatting sqref="J81">
    <cfRule type="expression" dxfId="1015" priority="112">
      <formula>$J$9=""</formula>
    </cfRule>
  </conditionalFormatting>
  <conditionalFormatting sqref="D81">
    <cfRule type="expression" dxfId="1014" priority="111">
      <formula>$D$9=""</formula>
    </cfRule>
  </conditionalFormatting>
  <conditionalFormatting sqref="E81">
    <cfRule type="expression" dxfId="1013" priority="110">
      <formula>$E$9=""</formula>
    </cfRule>
  </conditionalFormatting>
  <conditionalFormatting sqref="F81">
    <cfRule type="expression" dxfId="1012" priority="109">
      <formula>$F$9=""</formula>
    </cfRule>
  </conditionalFormatting>
  <conditionalFormatting sqref="G81">
    <cfRule type="expression" dxfId="1011" priority="108">
      <formula>$G$9=""</formula>
    </cfRule>
  </conditionalFormatting>
  <conditionalFormatting sqref="H81">
    <cfRule type="expression" dxfId="1010" priority="107">
      <formula>$H$9=""</formula>
    </cfRule>
  </conditionalFormatting>
  <conditionalFormatting sqref="I81">
    <cfRule type="expression" dxfId="1009" priority="106">
      <formula>$I$9=""</formula>
    </cfRule>
  </conditionalFormatting>
  <conditionalFormatting sqref="J81">
    <cfRule type="expression" dxfId="1008" priority="105">
      <formula>$J$9=""</formula>
    </cfRule>
  </conditionalFormatting>
  <conditionalFormatting sqref="D81">
    <cfRule type="expression" dxfId="1007" priority="104">
      <formula>$D$9=""</formula>
    </cfRule>
  </conditionalFormatting>
  <conditionalFormatting sqref="E81">
    <cfRule type="expression" dxfId="1006" priority="103">
      <formula>$E$9=""</formula>
    </cfRule>
  </conditionalFormatting>
  <conditionalFormatting sqref="F81">
    <cfRule type="expression" dxfId="1005" priority="102">
      <formula>$F$9=""</formula>
    </cfRule>
  </conditionalFormatting>
  <conditionalFormatting sqref="G81">
    <cfRule type="expression" dxfId="1004" priority="101">
      <formula>$G$9=""</formula>
    </cfRule>
  </conditionalFormatting>
  <conditionalFormatting sqref="H81">
    <cfRule type="expression" dxfId="1003" priority="100">
      <formula>$H$9=""</formula>
    </cfRule>
  </conditionalFormatting>
  <conditionalFormatting sqref="I81">
    <cfRule type="expression" dxfId="1002" priority="99">
      <formula>$I$9=""</formula>
    </cfRule>
  </conditionalFormatting>
  <conditionalFormatting sqref="J81">
    <cfRule type="expression" dxfId="1001" priority="98">
      <formula>$J$9=""</formula>
    </cfRule>
  </conditionalFormatting>
  <conditionalFormatting sqref="D81">
    <cfRule type="expression" dxfId="1000" priority="97">
      <formula>$D$9=""</formula>
    </cfRule>
  </conditionalFormatting>
  <conditionalFormatting sqref="E81">
    <cfRule type="expression" dxfId="999" priority="96">
      <formula>$E$9=""</formula>
    </cfRule>
  </conditionalFormatting>
  <conditionalFormatting sqref="F81">
    <cfRule type="expression" dxfId="998" priority="95">
      <formula>$F$9=""</formula>
    </cfRule>
  </conditionalFormatting>
  <conditionalFormatting sqref="G81">
    <cfRule type="expression" dxfId="997" priority="94">
      <formula>$G$9=""</formula>
    </cfRule>
  </conditionalFormatting>
  <conditionalFormatting sqref="H81">
    <cfRule type="expression" dxfId="996" priority="93">
      <formula>$H$9=""</formula>
    </cfRule>
  </conditionalFormatting>
  <conditionalFormatting sqref="I81">
    <cfRule type="expression" dxfId="995" priority="92">
      <formula>$I$9=""</formula>
    </cfRule>
  </conditionalFormatting>
  <conditionalFormatting sqref="J81">
    <cfRule type="expression" dxfId="994" priority="91">
      <formula>$J$9=""</formula>
    </cfRule>
  </conditionalFormatting>
  <conditionalFormatting sqref="H83:J83">
    <cfRule type="expression" dxfId="993" priority="90">
      <formula>$G$9=""</formula>
    </cfRule>
  </conditionalFormatting>
  <conditionalFormatting sqref="H58">
    <cfRule type="expression" dxfId="992" priority="89">
      <formula>$G$9=""</formula>
    </cfRule>
  </conditionalFormatting>
  <conditionalFormatting sqref="I58">
    <cfRule type="expression" dxfId="991" priority="88">
      <formula>$G$9=""</formula>
    </cfRule>
  </conditionalFormatting>
  <conditionalFormatting sqref="J58">
    <cfRule type="expression" dxfId="990" priority="87">
      <formula>$G$9=""</formula>
    </cfRule>
  </conditionalFormatting>
  <conditionalFormatting sqref="F58">
    <cfRule type="expression" dxfId="989" priority="86">
      <formula>$G$9=""</formula>
    </cfRule>
  </conditionalFormatting>
  <conditionalFormatting sqref="D58">
    <cfRule type="expression" dxfId="988" priority="85">
      <formula>$G$9=""</formula>
    </cfRule>
  </conditionalFormatting>
  <conditionalFormatting sqref="E58">
    <cfRule type="expression" dxfId="987" priority="84">
      <formula>$G$9=""</formula>
    </cfRule>
  </conditionalFormatting>
  <conditionalFormatting sqref="D83:J83">
    <cfRule type="expression" dxfId="986" priority="82">
      <formula>$D$9=""</formula>
    </cfRule>
  </conditionalFormatting>
  <conditionalFormatting sqref="D104">
    <cfRule type="expression" dxfId="985" priority="81">
      <formula>$D$9=""</formula>
    </cfRule>
  </conditionalFormatting>
  <conditionalFormatting sqref="D10">
    <cfRule type="expression" dxfId="984" priority="80">
      <formula>$D$9=""</formula>
    </cfRule>
  </conditionalFormatting>
  <conditionalFormatting sqref="E10">
    <cfRule type="expression" dxfId="983" priority="79">
      <formula>$E$9=""</formula>
    </cfRule>
  </conditionalFormatting>
  <conditionalFormatting sqref="F10">
    <cfRule type="expression" dxfId="982" priority="78">
      <formula>$F$9=""</formula>
    </cfRule>
  </conditionalFormatting>
  <conditionalFormatting sqref="G10">
    <cfRule type="expression" dxfId="981" priority="77">
      <formula>$G$9=""</formula>
    </cfRule>
  </conditionalFormatting>
  <conditionalFormatting sqref="H10">
    <cfRule type="expression" dxfId="980" priority="76">
      <formula>$H$9=""</formula>
    </cfRule>
  </conditionalFormatting>
  <conditionalFormatting sqref="I10">
    <cfRule type="expression" dxfId="979" priority="75">
      <formula>$I$9=""</formula>
    </cfRule>
  </conditionalFormatting>
  <conditionalFormatting sqref="J10">
    <cfRule type="expression" dxfId="978" priority="74">
      <formula>$J$9=""</formula>
    </cfRule>
  </conditionalFormatting>
  <conditionalFormatting sqref="D10">
    <cfRule type="expression" dxfId="977" priority="73">
      <formula>$D$9=""</formula>
    </cfRule>
  </conditionalFormatting>
  <conditionalFormatting sqref="E10">
    <cfRule type="expression" dxfId="976" priority="72">
      <formula>$E$9=""</formula>
    </cfRule>
  </conditionalFormatting>
  <conditionalFormatting sqref="F10">
    <cfRule type="expression" dxfId="975" priority="71">
      <formula>$F$9=""</formula>
    </cfRule>
  </conditionalFormatting>
  <conditionalFormatting sqref="G10">
    <cfRule type="expression" dxfId="974" priority="70">
      <formula>$G$9=""</formula>
    </cfRule>
  </conditionalFormatting>
  <conditionalFormatting sqref="H10">
    <cfRule type="expression" dxfId="973" priority="69">
      <formula>$H$9=""</formula>
    </cfRule>
  </conditionalFormatting>
  <conditionalFormatting sqref="I10">
    <cfRule type="expression" dxfId="972" priority="68">
      <formula>$I$9=""</formula>
    </cfRule>
  </conditionalFormatting>
  <conditionalFormatting sqref="J10">
    <cfRule type="expression" dxfId="971" priority="67">
      <formula>$J$9=""</formula>
    </cfRule>
  </conditionalFormatting>
  <conditionalFormatting sqref="D10">
    <cfRule type="expression" dxfId="970" priority="66">
      <formula>$D$9=""</formula>
    </cfRule>
  </conditionalFormatting>
  <conditionalFormatting sqref="E10">
    <cfRule type="expression" dxfId="969" priority="65">
      <formula>$E$9=""</formula>
    </cfRule>
  </conditionalFormatting>
  <conditionalFormatting sqref="F10">
    <cfRule type="expression" dxfId="968" priority="64">
      <formula>$F$9=""</formula>
    </cfRule>
  </conditionalFormatting>
  <conditionalFormatting sqref="G10">
    <cfRule type="expression" dxfId="967" priority="63">
      <formula>$G$9=""</formula>
    </cfRule>
  </conditionalFormatting>
  <conditionalFormatting sqref="H10">
    <cfRule type="expression" dxfId="966" priority="62">
      <formula>$H$9=""</formula>
    </cfRule>
  </conditionalFormatting>
  <conditionalFormatting sqref="I10">
    <cfRule type="expression" dxfId="965" priority="61">
      <formula>$I$9=""</formula>
    </cfRule>
  </conditionalFormatting>
  <conditionalFormatting sqref="J10">
    <cfRule type="expression" dxfId="964" priority="60">
      <formula>$J$9=""</formula>
    </cfRule>
  </conditionalFormatting>
  <conditionalFormatting sqref="C289">
    <cfRule type="cellIs" dxfId="963" priority="59" operator="greaterThan">
      <formula>0</formula>
    </cfRule>
  </conditionalFormatting>
  <conditionalFormatting sqref="C268:J273 C302:J304 D266:J267 C292:J299 C282:J289 C276:J279">
    <cfRule type="containsErrors" dxfId="962" priority="58">
      <formula>ISERROR(C266)</formula>
    </cfRule>
  </conditionalFormatting>
  <conditionalFormatting sqref="D279:J279">
    <cfRule type="containsErrors" dxfId="961" priority="50">
      <formula>ISERROR(D279)</formula>
    </cfRule>
  </conditionalFormatting>
  <conditionalFormatting sqref="H279">
    <cfRule type="expression" dxfId="960" priority="49">
      <formula>$H$9=""</formula>
    </cfRule>
  </conditionalFormatting>
  <conditionalFormatting sqref="I279">
    <cfRule type="expression" dxfId="959" priority="48">
      <formula>$I$9=""</formula>
    </cfRule>
  </conditionalFormatting>
  <conditionalFormatting sqref="J279">
    <cfRule type="expression" dxfId="958" priority="47">
      <formula>$J$9=""</formula>
    </cfRule>
  </conditionalFormatting>
  <conditionalFormatting sqref="G279">
    <cfRule type="expression" dxfId="957" priority="46">
      <formula>$G$9=""</formula>
    </cfRule>
  </conditionalFormatting>
  <conditionalFormatting sqref="F279">
    <cfRule type="expression" dxfId="956" priority="45">
      <formula>$F$9=""</formula>
    </cfRule>
  </conditionalFormatting>
  <conditionalFormatting sqref="E279">
    <cfRule type="expression" dxfId="955" priority="44">
      <formula>$E$9=""</formula>
    </cfRule>
  </conditionalFormatting>
  <conditionalFormatting sqref="D279">
    <cfRule type="expression" dxfId="954" priority="43">
      <formula>$D$9=""</formula>
    </cfRule>
  </conditionalFormatting>
  <conditionalFormatting sqref="D182:D202">
    <cfRule type="expression" dxfId="953" priority="42">
      <formula>$D$9=""</formula>
    </cfRule>
  </conditionalFormatting>
  <conditionalFormatting sqref="E182:E202">
    <cfRule type="expression" dxfId="952" priority="41">
      <formula>$E$9=""</formula>
    </cfRule>
  </conditionalFormatting>
  <conditionalFormatting sqref="F182:F202">
    <cfRule type="expression" dxfId="951" priority="40">
      <formula>$F$9=""</formula>
    </cfRule>
  </conditionalFormatting>
  <conditionalFormatting sqref="G182:G202">
    <cfRule type="expression" dxfId="950" priority="39">
      <formula>$G$9=""</formula>
    </cfRule>
  </conditionalFormatting>
  <conditionalFormatting sqref="H182:H202">
    <cfRule type="expression" dxfId="949" priority="38">
      <formula>$H$9=""</formula>
    </cfRule>
  </conditionalFormatting>
  <conditionalFormatting sqref="I182:I202">
    <cfRule type="expression" dxfId="948" priority="37">
      <formula>$I$9=""</formula>
    </cfRule>
  </conditionalFormatting>
  <conditionalFormatting sqref="J182:J202">
    <cfRule type="expression" dxfId="947" priority="36">
      <formula>$J$9=""</formula>
    </cfRule>
  </conditionalFormatting>
  <conditionalFormatting sqref="D246:D255">
    <cfRule type="expression" dxfId="946" priority="35">
      <formula>$D$9=""</formula>
    </cfRule>
  </conditionalFormatting>
  <conditionalFormatting sqref="E246:E255">
    <cfRule type="expression" dxfId="945" priority="34">
      <formula>$E$9=""</formula>
    </cfRule>
  </conditionalFormatting>
  <conditionalFormatting sqref="F246:F255">
    <cfRule type="expression" dxfId="944" priority="33">
      <formula>$F$9=""</formula>
    </cfRule>
  </conditionalFormatting>
  <conditionalFormatting sqref="G246:G255">
    <cfRule type="expression" dxfId="943" priority="32">
      <formula>$G$9=""</formula>
    </cfRule>
  </conditionalFormatting>
  <conditionalFormatting sqref="H246:H255">
    <cfRule type="expression" dxfId="942" priority="31">
      <formula>$H$9=""</formula>
    </cfRule>
  </conditionalFormatting>
  <conditionalFormatting sqref="I246:I255">
    <cfRule type="expression" dxfId="941" priority="30">
      <formula>$I$9=""</formula>
    </cfRule>
  </conditionalFormatting>
  <conditionalFormatting sqref="J246:J255">
    <cfRule type="expression" dxfId="940" priority="29">
      <formula>$J$9=""</formula>
    </cfRule>
  </conditionalFormatting>
  <conditionalFormatting sqref="D236:D245">
    <cfRule type="expression" dxfId="939" priority="28">
      <formula>$D$9=""</formula>
    </cfRule>
  </conditionalFormatting>
  <conditionalFormatting sqref="E236:E245">
    <cfRule type="expression" dxfId="938" priority="27">
      <formula>$E$9=""</formula>
    </cfRule>
  </conditionalFormatting>
  <conditionalFormatting sqref="F236:F245">
    <cfRule type="expression" dxfId="937" priority="26">
      <formula>$F$9=""</formula>
    </cfRule>
  </conditionalFormatting>
  <conditionalFormatting sqref="G236:G245">
    <cfRule type="expression" dxfId="936" priority="25">
      <formula>$G$9=""</formula>
    </cfRule>
  </conditionalFormatting>
  <conditionalFormatting sqref="H236:H245">
    <cfRule type="expression" dxfId="935" priority="24">
      <formula>$H$9=""</formula>
    </cfRule>
  </conditionalFormatting>
  <conditionalFormatting sqref="I236:I245">
    <cfRule type="expression" dxfId="934" priority="23">
      <formula>$I$9=""</formula>
    </cfRule>
  </conditionalFormatting>
  <conditionalFormatting sqref="J236:J245">
    <cfRule type="expression" dxfId="933" priority="22">
      <formula>$J$9=""</formula>
    </cfRule>
  </conditionalFormatting>
  <conditionalFormatting sqref="D216:D222 D233:D235">
    <cfRule type="expression" dxfId="932" priority="21">
      <formula>$D$9=""</formula>
    </cfRule>
  </conditionalFormatting>
  <conditionalFormatting sqref="E216:E222 E233:E235">
    <cfRule type="expression" dxfId="931" priority="20">
      <formula>$E$9=""</formula>
    </cfRule>
  </conditionalFormatting>
  <conditionalFormatting sqref="F216:F222 F233:F235">
    <cfRule type="expression" dxfId="930" priority="19">
      <formula>$F$9=""</formula>
    </cfRule>
  </conditionalFormatting>
  <conditionalFormatting sqref="G216:G222 G233:G235">
    <cfRule type="expression" dxfId="929" priority="18">
      <formula>$G$9=""</formula>
    </cfRule>
  </conditionalFormatting>
  <conditionalFormatting sqref="H216:H222 H233:H235">
    <cfRule type="expression" dxfId="928" priority="17">
      <formula>$H$9=""</formula>
    </cfRule>
  </conditionalFormatting>
  <conditionalFormatting sqref="I216:I222 I233:I235">
    <cfRule type="expression" dxfId="927" priority="16">
      <formula>$I$9=""</formula>
    </cfRule>
  </conditionalFormatting>
  <conditionalFormatting sqref="J216:J222 J233:J235">
    <cfRule type="expression" dxfId="926" priority="15">
      <formula>$J$9=""</formula>
    </cfRule>
  </conditionalFormatting>
  <conditionalFormatting sqref="D225:D232">
    <cfRule type="expression" dxfId="925" priority="14">
      <formula>$D$9=""</formula>
    </cfRule>
  </conditionalFormatting>
  <conditionalFormatting sqref="E225:E232">
    <cfRule type="expression" dxfId="924" priority="13">
      <formula>$E$9=""</formula>
    </cfRule>
  </conditionalFormatting>
  <conditionalFormatting sqref="F225:F232">
    <cfRule type="expression" dxfId="923" priority="12">
      <formula>$F$9=""</formula>
    </cfRule>
  </conditionalFormatting>
  <conditionalFormatting sqref="G225:G232">
    <cfRule type="expression" dxfId="922" priority="11">
      <formula>$G$9=""</formula>
    </cfRule>
  </conditionalFormatting>
  <conditionalFormatting sqref="H225:H232">
    <cfRule type="expression" dxfId="921" priority="10">
      <formula>$H$9=""</formula>
    </cfRule>
  </conditionalFormatting>
  <conditionalFormatting sqref="I225:I232">
    <cfRule type="expression" dxfId="920" priority="9">
      <formula>$I$9=""</formula>
    </cfRule>
  </conditionalFormatting>
  <conditionalFormatting sqref="J225:J232">
    <cfRule type="expression" dxfId="919" priority="8">
      <formula>$J$9=""</formula>
    </cfRule>
  </conditionalFormatting>
  <conditionalFormatting sqref="D223:D224">
    <cfRule type="expression" dxfId="918" priority="7">
      <formula>$D$9=""</formula>
    </cfRule>
  </conditionalFormatting>
  <conditionalFormatting sqref="E223:E224">
    <cfRule type="expression" dxfId="917" priority="6">
      <formula>$E$9=""</formula>
    </cfRule>
  </conditionalFormatting>
  <conditionalFormatting sqref="F223:F224">
    <cfRule type="expression" dxfId="916" priority="5">
      <formula>$F$9=""</formula>
    </cfRule>
  </conditionalFormatting>
  <conditionalFormatting sqref="G223:G224">
    <cfRule type="expression" dxfId="915" priority="4">
      <formula>$G$9=""</formula>
    </cfRule>
  </conditionalFormatting>
  <conditionalFormatting sqref="H223:H224">
    <cfRule type="expression" dxfId="914" priority="3">
      <formula>$H$9=""</formula>
    </cfRule>
  </conditionalFormatting>
  <conditionalFormatting sqref="I223:I224">
    <cfRule type="expression" dxfId="913" priority="2">
      <formula>$I$9=""</formula>
    </cfRule>
  </conditionalFormatting>
  <conditionalFormatting sqref="J223:J224">
    <cfRule type="expression" dxfId="912" priority="1">
      <formula>$J$9=""</formula>
    </cfRule>
  </conditionalFormatting>
  <pageMargins left="0.38" right="0.32" top="0.55000000000000004" bottom="1" header="0.5" footer="0.5"/>
  <pageSetup scale="58" orientation="portrait" horizontalDpi="4294967292" verticalDpi="4294967292" r:id="rId1"/>
  <headerFooter alignWithMargins="0"/>
  <ignoredErrors>
    <ignoredError sqref="D138:J138 D118:J119 D127:J128"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ED70A8CA9CEB24388130975052181DD" ma:contentTypeVersion="0" ma:contentTypeDescription="Create a new document." ma:contentTypeScope="" ma:versionID="91a541e44438782cf81983319cf63447">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37C58BE-1F13-4CFF-8176-00A5E3085825}">
  <ds:schemaRefs>
    <ds:schemaRef ds:uri="http://schemas.microsoft.com/sharepoint/v3/contenttype/forms"/>
  </ds:schemaRefs>
</ds:datastoreItem>
</file>

<file path=customXml/itemProps2.xml><?xml version="1.0" encoding="utf-8"?>
<ds:datastoreItem xmlns:ds="http://schemas.openxmlformats.org/officeDocument/2006/customXml" ds:itemID="{BF4FDFB8-4170-420D-BBD3-C2B59944D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2477C10-6A08-4453-AF4A-499C501F1ACB}">
  <ds:schemaRefs>
    <ds:schemaRef ds:uri="http://schemas.openxmlformats.org/package/2006/metadata/core-properties"/>
    <ds:schemaRef ds:uri="http://purl.org/dc/dcmitype/"/>
    <ds:schemaRef ds:uri="http://purl.org/dc/elements/1.1/"/>
    <ds:schemaRef ds:uri="http://schemas.microsoft.com/office/2006/metadata/properties"/>
    <ds:schemaRef ds:uri="http://schemas.microsoft.com/office/2006/documentManagement/types"/>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44</vt:i4>
      </vt:variant>
    </vt:vector>
  </HeadingPairs>
  <TitlesOfParts>
    <vt:vector size="68" baseType="lpstr">
      <vt:lpstr>Data</vt:lpstr>
      <vt:lpstr>Menu</vt:lpstr>
      <vt:lpstr>Setup</vt:lpstr>
      <vt:lpstr>Balance Sheet Input</vt:lpstr>
      <vt:lpstr>Input-IS Y1</vt:lpstr>
      <vt:lpstr>Input-IS Y2</vt:lpstr>
      <vt:lpstr>Input-IS Y3</vt:lpstr>
      <vt:lpstr>Input-IS Y4</vt:lpstr>
      <vt:lpstr>Input-IS Y5</vt:lpstr>
      <vt:lpstr>Input-IS Y6</vt:lpstr>
      <vt:lpstr>Input-IS Y7</vt:lpstr>
      <vt:lpstr>Input-IS Y8</vt:lpstr>
      <vt:lpstr>Input-IS Y9</vt:lpstr>
      <vt:lpstr>Input-IS Y10</vt:lpstr>
      <vt:lpstr>Input-IS Y11</vt:lpstr>
      <vt:lpstr>Core Cost Summary-Input</vt:lpstr>
      <vt:lpstr>Income-Expenditure Summary</vt:lpstr>
      <vt:lpstr>Financial Indicators Output</vt:lpstr>
      <vt:lpstr>Additional Analysis Output</vt:lpstr>
      <vt:lpstr>Multi-Year Product Performance</vt:lpstr>
      <vt:lpstr>Sheet1</vt:lpstr>
      <vt:lpstr>Financial Projections</vt:lpstr>
      <vt:lpstr>Instructions</vt:lpstr>
      <vt:lpstr>Glossary</vt:lpstr>
      <vt:lpstr>List1</vt:lpstr>
      <vt:lpstr>List2</vt:lpstr>
      <vt:lpstr>List3</vt:lpstr>
      <vt:lpstr>'Additional Analysis Output'!Print_Area</vt:lpstr>
      <vt:lpstr>'Balance Sheet Input'!Print_Area</vt:lpstr>
      <vt:lpstr>'Core Cost Summary-Input'!Print_Area</vt:lpstr>
      <vt:lpstr>'Financial Indicators Output'!Print_Area</vt:lpstr>
      <vt:lpstr>'Financial Projections'!Print_Area</vt:lpstr>
      <vt:lpstr>Glossary!Print_Area</vt:lpstr>
      <vt:lpstr>'Income-Expenditure Summary'!Print_Area</vt:lpstr>
      <vt:lpstr>'Input-IS Y1'!Print_Area</vt:lpstr>
      <vt:lpstr>'Input-IS Y10'!Print_Area</vt:lpstr>
      <vt:lpstr>'Input-IS Y11'!Print_Area</vt:lpstr>
      <vt:lpstr>'Input-IS Y2'!Print_Area</vt:lpstr>
      <vt:lpstr>'Input-IS Y3'!Print_Area</vt:lpstr>
      <vt:lpstr>'Input-IS Y4'!Print_Area</vt:lpstr>
      <vt:lpstr>'Input-IS Y5'!Print_Area</vt:lpstr>
      <vt:lpstr>'Input-IS Y6'!Print_Area</vt:lpstr>
      <vt:lpstr>'Input-IS Y7'!Print_Area</vt:lpstr>
      <vt:lpstr>'Input-IS Y8'!Print_Area</vt:lpstr>
      <vt:lpstr>'Input-IS Y9'!Print_Area</vt:lpstr>
      <vt:lpstr>Instructions!Print_Area</vt:lpstr>
      <vt:lpstr>'Multi-Year Product Performance'!Print_Area</vt:lpstr>
      <vt:lpstr>Setup!Print_Area</vt:lpstr>
      <vt:lpstr>'Additional Analysis Output'!Print_Titles</vt:lpstr>
      <vt:lpstr>'Core Cost Summary-Input'!Print_Titles</vt:lpstr>
      <vt:lpstr>'Financial Indicators Output'!Print_Titles</vt:lpstr>
      <vt:lpstr>'Financial Projections'!Print_Titles</vt:lpstr>
      <vt:lpstr>Glossary!Print_Titles</vt:lpstr>
      <vt:lpstr>'Income-Expenditure Summary'!Print_Titles</vt:lpstr>
      <vt:lpstr>'Input-IS Y1'!Print_Titles</vt:lpstr>
      <vt:lpstr>'Input-IS Y10'!Print_Titles</vt:lpstr>
      <vt:lpstr>'Input-IS Y11'!Print_Titles</vt:lpstr>
      <vt:lpstr>'Input-IS Y2'!Print_Titles</vt:lpstr>
      <vt:lpstr>'Input-IS Y3'!Print_Titles</vt:lpstr>
      <vt:lpstr>'Input-IS Y4'!Print_Titles</vt:lpstr>
      <vt:lpstr>'Input-IS Y5'!Print_Titles</vt:lpstr>
      <vt:lpstr>'Input-IS Y6'!Print_Titles</vt:lpstr>
      <vt:lpstr>'Input-IS Y7'!Print_Titles</vt:lpstr>
      <vt:lpstr>'Input-IS Y8'!Print_Titles</vt:lpstr>
      <vt:lpstr>'Input-IS Y9'!Print_Titles</vt:lpstr>
      <vt:lpstr>Instructions!Print_Titles</vt:lpstr>
      <vt:lpstr>'Multi-Year Product Performance'!Print_Titles</vt:lpstr>
      <vt:lpstr>Setup!Print_Titles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Kimberly Jurczyk</cp:lastModifiedBy>
  <cp:lastPrinted>2011-06-30T20:25:18Z</cp:lastPrinted>
  <dcterms:created xsi:type="dcterms:W3CDTF">2009-01-30T13:42:00Z</dcterms:created>
  <dcterms:modified xsi:type="dcterms:W3CDTF">2018-11-07T20:57:37Z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0x010100FED70A8CA9CEB24388130975052181DD</vt:lpwstr>
  </property>
</Properties>
</file>